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056" windowWidth="15480" windowHeight="11640" activeTab="0"/>
  </bookViews>
  <sheets>
    <sheet name="単位取得状況チェック" sheetId="1" r:id="rId1"/>
    <sheet name="成績チェックシート" sheetId="2" r:id="rId2"/>
    <sheet name="使い方" sheetId="3" r:id="rId3"/>
    <sheet name="Ver 管理" sheetId="4" r:id="rId4"/>
  </sheets>
  <definedNames>
    <definedName name="_xlnm.Print_Titles" localSheetId="0">'単位取得状況チェック'!$1:$12</definedName>
  </definedNames>
  <calcPr fullCalcOnLoad="1"/>
</workbook>
</file>

<file path=xl/sharedStrings.xml><?xml version="1.0" encoding="utf-8"?>
<sst xmlns="http://schemas.openxmlformats.org/spreadsheetml/2006/main" count="756" uniqueCount="327">
  <si>
    <t>技術英語</t>
  </si>
  <si>
    <t>シミュレーション工学</t>
  </si>
  <si>
    <t>情報と職業</t>
  </si>
  <si>
    <t>A</t>
  </si>
  <si>
    <t>B</t>
  </si>
  <si>
    <t>C</t>
  </si>
  <si>
    <t>D</t>
  </si>
  <si>
    <t>B1</t>
  </si>
  <si>
    <t>B2</t>
  </si>
  <si>
    <t>C1</t>
  </si>
  <si>
    <t>C2</t>
  </si>
  <si>
    <t>D1</t>
  </si>
  <si>
    <t>D2</t>
  </si>
  <si>
    <t>D3</t>
  </si>
  <si>
    <t>Four Skill Ⅰ</t>
  </si>
  <si>
    <t>Four Skill Ⅱ</t>
  </si>
  <si>
    <t>Introduction to Online English</t>
  </si>
  <si>
    <t>Professional Writing Skills</t>
  </si>
  <si>
    <t>Introduction to Translation</t>
  </si>
  <si>
    <t>Writing for Specific Purposes</t>
  </si>
  <si>
    <r>
      <t xml:space="preserve">Advanced Reading &amp; Writing </t>
    </r>
    <r>
      <rPr>
        <sz val="9"/>
        <rFont val="ＭＳ ゴシック"/>
        <family val="3"/>
      </rPr>
      <t>Ⅰ</t>
    </r>
  </si>
  <si>
    <r>
      <t xml:space="preserve">Advanced Reading &amp; Writing </t>
    </r>
    <r>
      <rPr>
        <sz val="9"/>
        <rFont val="ＭＳ ゴシック"/>
        <family val="3"/>
      </rPr>
      <t>Ⅱ</t>
    </r>
  </si>
  <si>
    <t>Domestic Job Training</t>
  </si>
  <si>
    <t>Overseas Job Training</t>
  </si>
  <si>
    <t>授業科目名</t>
  </si>
  <si>
    <t>専門科目</t>
  </si>
  <si>
    <t>法学</t>
  </si>
  <si>
    <t>日本国憲法</t>
  </si>
  <si>
    <t>文化人類学</t>
  </si>
  <si>
    <t>単位数</t>
  </si>
  <si>
    <t>情報技術基礎演習</t>
  </si>
  <si>
    <t>微積分学Ⅰ</t>
  </si>
  <si>
    <t>微積分学Ⅱ</t>
  </si>
  <si>
    <t>コンピュータ工学</t>
  </si>
  <si>
    <t>基礎教育科目</t>
  </si>
  <si>
    <t>基礎ゼミナール</t>
  </si>
  <si>
    <t>哲学の世界</t>
  </si>
  <si>
    <t>日本の歴史</t>
  </si>
  <si>
    <t>アジアの歴史</t>
  </si>
  <si>
    <t>ヨーロッパの歴史</t>
  </si>
  <si>
    <t>日本の文学</t>
  </si>
  <si>
    <t>アジアの文学</t>
  </si>
  <si>
    <t>欧米の文学</t>
  </si>
  <si>
    <t>心理学の世界</t>
  </si>
  <si>
    <t>日本の地理と風土</t>
  </si>
  <si>
    <t>世界の地理と風土</t>
  </si>
  <si>
    <t>ジェンダーと社会</t>
  </si>
  <si>
    <t>情報ネットワーク</t>
  </si>
  <si>
    <t>デジタル回路</t>
  </si>
  <si>
    <t>C3</t>
  </si>
  <si>
    <t>実践キャリア演習C</t>
  </si>
  <si>
    <t>実践キャリア演習D</t>
  </si>
  <si>
    <t>心の健康</t>
  </si>
  <si>
    <t>健康学</t>
  </si>
  <si>
    <t>スポーツ科学演習A</t>
  </si>
  <si>
    <t>スポーツ科学演習B</t>
  </si>
  <si>
    <t>3,4</t>
  </si>
  <si>
    <t>基礎数学</t>
  </si>
  <si>
    <t>キャリア開発論</t>
  </si>
  <si>
    <t>英語会話Ⅰ</t>
  </si>
  <si>
    <t>英語会話Ⅱ</t>
  </si>
  <si>
    <t>英語Ⅰ</t>
  </si>
  <si>
    <t>英語Ⅱ</t>
  </si>
  <si>
    <t>ドイツ語Ⅰ</t>
  </si>
  <si>
    <t>ドイツ語Ⅱ</t>
  </si>
  <si>
    <t>フランス語Ⅰ</t>
  </si>
  <si>
    <t>フランス語Ⅱ</t>
  </si>
  <si>
    <t>中国語Ⅰ</t>
  </si>
  <si>
    <t>中国語Ⅱ</t>
  </si>
  <si>
    <t>韓国語Ⅰ</t>
  </si>
  <si>
    <t>韓国語Ⅱ</t>
  </si>
  <si>
    <t>英語会話Ⅲ</t>
  </si>
  <si>
    <t>英語会話Ⅳ</t>
  </si>
  <si>
    <t>英語Ⅲ</t>
  </si>
  <si>
    <t>英語Ⅳ</t>
  </si>
  <si>
    <t>ドイツ語Ⅲ</t>
  </si>
  <si>
    <t>ドイツ語Ⅳ</t>
  </si>
  <si>
    <t>英語会話Ⅴ</t>
  </si>
  <si>
    <t>英語Ⅴ</t>
  </si>
  <si>
    <t>英語会話Ⅵ</t>
  </si>
  <si>
    <t>英語Ⅵ</t>
  </si>
  <si>
    <t>英語会話Ⅶ</t>
  </si>
  <si>
    <t>英語会話Ⅷ</t>
  </si>
  <si>
    <t>英語Ⅶ</t>
  </si>
  <si>
    <t>英語Ⅷ</t>
  </si>
  <si>
    <t>英語表現法</t>
  </si>
  <si>
    <t>外国語科目</t>
  </si>
  <si>
    <t>プログラミングⅠ</t>
  </si>
  <si>
    <t>学年・学期</t>
  </si>
  <si>
    <t>現代の経済</t>
  </si>
  <si>
    <t>現代の経営</t>
  </si>
  <si>
    <t>現代の政治</t>
  </si>
  <si>
    <t>現代の社会</t>
  </si>
  <si>
    <t>現代の国際社会</t>
  </si>
  <si>
    <t>科学・技術史</t>
  </si>
  <si>
    <t>生物の世界</t>
  </si>
  <si>
    <t>動物行動学</t>
  </si>
  <si>
    <t>化学の世界</t>
  </si>
  <si>
    <t>物理の世界</t>
  </si>
  <si>
    <t>地球環境</t>
  </si>
  <si>
    <t>数学の世界</t>
  </si>
  <si>
    <t>医学の世界</t>
  </si>
  <si>
    <t>アートスクール【絵画基礎】</t>
  </si>
  <si>
    <t>アートスクール【デザイン基礎】</t>
  </si>
  <si>
    <t>アートスクール【写真映像基礎】</t>
  </si>
  <si>
    <t>世界の美術館Ⅰ</t>
  </si>
  <si>
    <t>世界の美術館Ⅱ</t>
  </si>
  <si>
    <t>美術・美術史</t>
  </si>
  <si>
    <t>音楽概論Ⅰ</t>
  </si>
  <si>
    <t>音楽概論Ⅱ</t>
  </si>
  <si>
    <t>人権・同和問題</t>
  </si>
  <si>
    <t>生涯学習</t>
  </si>
  <si>
    <t>教養講座</t>
  </si>
  <si>
    <t>教養ゼミナール</t>
  </si>
  <si>
    <t>総合講座Ⅰ</t>
  </si>
  <si>
    <t>総合講座Ⅱ</t>
  </si>
  <si>
    <t>総合講座Ⅲ</t>
  </si>
  <si>
    <t>総合講座Ⅳ</t>
  </si>
  <si>
    <t>実践キャリア学修A</t>
  </si>
  <si>
    <t>実践キャリア学修B</t>
  </si>
  <si>
    <t>実践キャリア学修C</t>
  </si>
  <si>
    <t>実践キャリア演習A</t>
  </si>
  <si>
    <t>実践キャリア演習B</t>
  </si>
  <si>
    <t>GP</t>
  </si>
  <si>
    <t>1,2</t>
  </si>
  <si>
    <t>学籍番号</t>
  </si>
  <si>
    <t>氏名</t>
  </si>
  <si>
    <t>導入科目</t>
  </si>
  <si>
    <t>人文科学科目</t>
  </si>
  <si>
    <t>社会科学科目</t>
  </si>
  <si>
    <t>自然科学科目</t>
  </si>
  <si>
    <t>芸術科目</t>
  </si>
  <si>
    <t>総合科目</t>
  </si>
  <si>
    <t>ゼミナール・サポーター</t>
  </si>
  <si>
    <t>キャリア形成戦略</t>
  </si>
  <si>
    <t>キャリア科目</t>
  </si>
  <si>
    <t>心と身体の
健康科目</t>
  </si>
  <si>
    <t>教養科目</t>
  </si>
  <si>
    <t>共通英語科目</t>
  </si>
  <si>
    <t>キャリアイングリッシュ
プログラム</t>
  </si>
  <si>
    <t>専門基礎</t>
  </si>
  <si>
    <t>２年次</t>
  </si>
  <si>
    <t>３年次</t>
  </si>
  <si>
    <t>４年次</t>
  </si>
  <si>
    <t>１年次</t>
  </si>
  <si>
    <t>後期</t>
  </si>
  <si>
    <t>前期</t>
  </si>
  <si>
    <t>最終
評定</t>
  </si>
  <si>
    <t>修得
単位数</t>
  </si>
  <si>
    <t>必修科目</t>
  </si>
  <si>
    <t>総合コース必修科目</t>
  </si>
  <si>
    <t>欄に氏名、学籍番号、および成績をプルダウン(S:4, A:3, B:2, C:1, D,E:0) で選んでください。</t>
  </si>
  <si>
    <t>修得単位数</t>
  </si>
  <si>
    <t>条件(単位数）</t>
  </si>
  <si>
    <t>個別判定</t>
  </si>
  <si>
    <t>専門
必修科目</t>
  </si>
  <si>
    <t>専門選択科目</t>
  </si>
  <si>
    <t>総取得単位数</t>
  </si>
  <si>
    <t>■ 総合コース登録要件</t>
  </si>
  <si>
    <t>3年次コース</t>
  </si>
  <si>
    <t>総合</t>
  </si>
  <si>
    <t>一般</t>
  </si>
  <si>
    <t>専門必修科目</t>
  </si>
  <si>
    <t>専門
選択科目</t>
  </si>
  <si>
    <t>■ 卒業研究着手要件</t>
  </si>
  <si>
    <t>１年次配当</t>
  </si>
  <si>
    <t>2年次配当</t>
  </si>
  <si>
    <t>専門選択科目</t>
  </si>
  <si>
    <t>総合コース</t>
  </si>
  <si>
    <t>一般コース</t>
  </si>
  <si>
    <t>系列</t>
  </si>
  <si>
    <t>現在</t>
  </si>
  <si>
    <t>修了・卒業要件</t>
  </si>
  <si>
    <t>■ 修了・卒業要件</t>
  </si>
  <si>
    <t>■ 学習・教育目標達成度評価</t>
  </si>
  <si>
    <t>(C3)</t>
  </si>
  <si>
    <t>コース</t>
  </si>
  <si>
    <t>主要科目</t>
  </si>
  <si>
    <t>GP
×
単位数</t>
  </si>
  <si>
    <t>取得単位数</t>
  </si>
  <si>
    <t>暫定版作成</t>
  </si>
  <si>
    <t>基礎教育科目</t>
  </si>
  <si>
    <t>外国語科目</t>
  </si>
  <si>
    <t>合計</t>
  </si>
  <si>
    <t>前期</t>
  </si>
  <si>
    <t>後期</t>
  </si>
  <si>
    <t>2年次</t>
  </si>
  <si>
    <t>1年次</t>
  </si>
  <si>
    <t>3年次</t>
  </si>
  <si>
    <t>4年次</t>
  </si>
  <si>
    <r>
      <t>条件</t>
    </r>
    <r>
      <rPr>
        <sz val="8"/>
        <rFont val="Arial"/>
        <family val="2"/>
      </rPr>
      <t>(</t>
    </r>
    <r>
      <rPr>
        <sz val="8"/>
        <rFont val="ＭＳ Ｐゴシック"/>
        <family val="3"/>
      </rPr>
      <t>単位数）</t>
    </r>
  </si>
  <si>
    <r>
      <t>達成度※</t>
    </r>
    <r>
      <rPr>
        <sz val="9"/>
        <rFont val="Arial"/>
        <family val="2"/>
      </rPr>
      <t>1
1</t>
    </r>
    <r>
      <rPr>
        <sz val="9"/>
        <rFont val="ＭＳ Ｐゴシック"/>
        <family val="3"/>
      </rPr>
      <t>～</t>
    </r>
    <r>
      <rPr>
        <sz val="9"/>
        <rFont val="Arial"/>
        <family val="2"/>
      </rPr>
      <t>4</t>
    </r>
  </si>
  <si>
    <t>GP</t>
  </si>
  <si>
    <t>各年次・期別の取得単位数表示</t>
  </si>
  <si>
    <t>指定科目※</t>
  </si>
  <si>
    <t>※基礎数学、基礎物理</t>
  </si>
  <si>
    <t>－</t>
  </si>
  <si>
    <t>計算式が入っていますので、さわらないでください。</t>
  </si>
  <si>
    <t>総修得単位数</t>
  </si>
  <si>
    <t>■ 修得単位数</t>
  </si>
  <si>
    <t>※1：学習・教育目標それぞれに対し、主体的に関与している、かつ単位を修得した授業科目の成績を利用してもとめた GPA</t>
  </si>
  <si>
    <t>必</t>
  </si>
  <si>
    <t>J必</t>
  </si>
  <si>
    <t>マニュアルシート作成</t>
  </si>
  <si>
    <t>キャリア形成基礎論</t>
  </si>
  <si>
    <t>※ 履修制限や修了・卒業判定等については必ずこのシートに頼らず確認すること。</t>
  </si>
  <si>
    <t>キャリア形成基礎論の成績が計算できない不具合を解消</t>
  </si>
  <si>
    <t>総合講座Ⅴ</t>
  </si>
  <si>
    <t>総合講座Ⅵ</t>
  </si>
  <si>
    <t>総合講座Ⅶ</t>
  </si>
  <si>
    <t>総合講座Ⅷ</t>
  </si>
  <si>
    <t>学部連携基礎演習Ⅰ</t>
  </si>
  <si>
    <t>学部連携基礎演習Ⅱ</t>
  </si>
  <si>
    <t>スタディ・スキル【国語力】</t>
  </si>
  <si>
    <t>スタディ・スキル【文章力】</t>
  </si>
  <si>
    <t>マイクロプロセッサ応用</t>
  </si>
  <si>
    <t>12TE 用に総合科目を追加</t>
  </si>
  <si>
    <t>電気情報工学科　単位取得状況チェックシート（13TE学生用)</t>
  </si>
  <si>
    <t>13TE</t>
  </si>
  <si>
    <t>倫理学</t>
  </si>
  <si>
    <t>実用国語</t>
  </si>
  <si>
    <t>ライティング・スキル入門</t>
  </si>
  <si>
    <t>線形代数学Ⅰ</t>
  </si>
  <si>
    <t>線形代数学Ⅱ</t>
  </si>
  <si>
    <t>電気情報数学</t>
  </si>
  <si>
    <t>物理学Ⅰ</t>
  </si>
  <si>
    <t>微積分学Ⅲ</t>
  </si>
  <si>
    <t>微分方程式</t>
  </si>
  <si>
    <t>確率・統計</t>
  </si>
  <si>
    <t>数値計算法</t>
  </si>
  <si>
    <t>物理学Ⅱ</t>
  </si>
  <si>
    <t>プログラミングⅡ</t>
  </si>
  <si>
    <t>基礎物理</t>
  </si>
  <si>
    <t>電気情報工学基礎</t>
  </si>
  <si>
    <t>電気情報工学導入演習</t>
  </si>
  <si>
    <t>技術者倫理</t>
  </si>
  <si>
    <t>物理実験</t>
  </si>
  <si>
    <t>電気情報基礎実験Ⅰ</t>
  </si>
  <si>
    <t>電気情報基礎実験Ⅱ</t>
  </si>
  <si>
    <t>システム工学Ⅰ</t>
  </si>
  <si>
    <t>システム工学Ⅱ</t>
  </si>
  <si>
    <t>選択必修科目</t>
  </si>
  <si>
    <t>電気エネルギー工学実験</t>
  </si>
  <si>
    <t>通信システム工学実験</t>
  </si>
  <si>
    <t>電気情報工学応用実験</t>
  </si>
  <si>
    <t>電気情報工学実験</t>
  </si>
  <si>
    <t>システム工学演習</t>
  </si>
  <si>
    <t>インターンシップ</t>
  </si>
  <si>
    <t>マルチメディア</t>
  </si>
  <si>
    <t>技術者キャリア形成</t>
  </si>
  <si>
    <t>電気回路Ⅰ</t>
  </si>
  <si>
    <t>電気回路Ⅱ</t>
  </si>
  <si>
    <t>電気回路Ⅲ</t>
  </si>
  <si>
    <t>電磁気学Ⅰ</t>
  </si>
  <si>
    <t>電磁気学Ⅱ</t>
  </si>
  <si>
    <t>電子回路Ⅰ</t>
  </si>
  <si>
    <t>電子回路Ⅱ</t>
  </si>
  <si>
    <t>論理回路</t>
  </si>
  <si>
    <t>コンピュータ概論</t>
  </si>
  <si>
    <t>電子物性Ⅰ</t>
  </si>
  <si>
    <t>電子デバイス工学Ⅰ</t>
  </si>
  <si>
    <t>制御工学Ⅰ</t>
  </si>
  <si>
    <t>電気計測</t>
  </si>
  <si>
    <t>電磁気学Ⅲ</t>
  </si>
  <si>
    <t>電子物性Ⅱ</t>
  </si>
  <si>
    <t>電子デバイス工学Ⅱ</t>
  </si>
  <si>
    <t>制御工学Ⅱ</t>
  </si>
  <si>
    <t>電子計測</t>
  </si>
  <si>
    <t>電気情報工学演習</t>
  </si>
  <si>
    <t>卒業研究</t>
  </si>
  <si>
    <t>専門共通</t>
  </si>
  <si>
    <t>通信理論</t>
  </si>
  <si>
    <t>情報通信工学</t>
  </si>
  <si>
    <t>電磁波工学</t>
  </si>
  <si>
    <t>通信システム工学Ⅰ</t>
  </si>
  <si>
    <t>通信システム工学Ⅱ</t>
  </si>
  <si>
    <t>デジタル信号処理</t>
  </si>
  <si>
    <t>通信法規及び施設管理</t>
  </si>
  <si>
    <t>通信システム系</t>
  </si>
  <si>
    <t>電気エネルギー概論</t>
  </si>
  <si>
    <t>電気機器Ⅰ</t>
  </si>
  <si>
    <t>電気機器Ⅱ</t>
  </si>
  <si>
    <t>電力発生変換工学Ⅰ</t>
  </si>
  <si>
    <t>電力発生変換工学Ⅱ</t>
  </si>
  <si>
    <t>電力システム工学Ⅰ</t>
  </si>
  <si>
    <t>電力システム工学Ⅱ</t>
  </si>
  <si>
    <t>高電圧工学</t>
  </si>
  <si>
    <t>パワーエレクトロニクス</t>
  </si>
  <si>
    <t>電気CAD</t>
  </si>
  <si>
    <t>電気法規及び施設管理</t>
  </si>
  <si>
    <t>電気エネルギー系</t>
  </si>
  <si>
    <t>成績チェックシート(13TE)</t>
  </si>
  <si>
    <t>学習・教育到達目標に対する関与の程度
◎：主体的に関与  ○：付随的に関与</t>
  </si>
  <si>
    <t>選必</t>
  </si>
  <si>
    <t>J基</t>
  </si>
  <si>
    <r>
      <t>D</t>
    </r>
    <r>
      <rPr>
        <sz val="11"/>
        <rFont val="ＭＳ Ｐゴシック"/>
        <family val="3"/>
      </rPr>
      <t>4</t>
    </r>
  </si>
  <si>
    <t>外国語
科目</t>
  </si>
  <si>
    <t>英語</t>
  </si>
  <si>
    <t>13TE</t>
  </si>
  <si>
    <t>有効単位数</t>
  </si>
  <si>
    <t>選択必修
科目</t>
  </si>
  <si>
    <t>A</t>
  </si>
  <si>
    <t>B</t>
  </si>
  <si>
    <t>(B1)</t>
  </si>
  <si>
    <t>(B2)</t>
  </si>
  <si>
    <t>C</t>
  </si>
  <si>
    <t>(C1)</t>
  </si>
  <si>
    <t>(C2)</t>
  </si>
  <si>
    <t>D</t>
  </si>
  <si>
    <t>(D1)</t>
  </si>
  <si>
    <t>(D2)</t>
  </si>
  <si>
    <t>(D3)</t>
  </si>
  <si>
    <t>(D4)</t>
  </si>
  <si>
    <t>専門科目</t>
  </si>
  <si>
    <t>基礎教育
科目</t>
  </si>
  <si>
    <t>J指定</t>
  </si>
  <si>
    <t>有効単位数</t>
  </si>
  <si>
    <t>■ 3年次科目履修制限</t>
  </si>
  <si>
    <t>卒研着手</t>
  </si>
  <si>
    <t>専門科目合計</t>
  </si>
  <si>
    <t>13TE 用作成</t>
  </si>
  <si>
    <r>
      <t>*</t>
    </r>
    <r>
      <rPr>
        <sz val="6"/>
        <rFont val="ＭＳ Ｐゴシック"/>
        <family val="3"/>
      </rPr>
      <t>技術者倫理を含まない</t>
    </r>
  </si>
  <si>
    <r>
      <t>*</t>
    </r>
    <r>
      <rPr>
        <sz val="6"/>
        <rFont val="ＭＳ Ｐゴシック"/>
        <family val="3"/>
      </rPr>
      <t>技術者倫理を含む。</t>
    </r>
  </si>
  <si>
    <t>※技術者倫理</t>
  </si>
  <si>
    <t>J指定※</t>
  </si>
  <si>
    <t>◎</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</si>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</sst>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Red]\(0.0\)"/>
    <numFmt numFmtId="179" formatCode="#,##0.00_ "/>
    <numFmt numFmtId="180" formatCode="[$-411]ggge&quot;年&quot;m&quot;月&quot;d&quot;日&quot;;@"/>
    <numFmt numFmtId="181" formatCode="yyyy&quot;年&quot;m&quot;月&quot;d&quot;日&quot;;@"/>
  </numFmts>
  <fonts count="37">
    <font>
      <sz val="11"/>
      <name val="ＭＳ Ｐゴシック"/>
      <family val="3"/>
    </font>
    <font>
      <sz val="6"/>
      <name val="ＭＳ Ｐゴシック"/>
      <family val="3"/>
    </font>
    <font>
      <sz val="9"/>
      <name val="ＭＳ ゴシック"/>
      <family val="3"/>
    </font>
    <font>
      <sz val="9"/>
      <name val="ＭＳ Ｐゴシック"/>
      <family val="3"/>
    </font>
    <font>
      <sz val="10"/>
      <name val="ＭＳ Ｐゴシック"/>
      <family val="3"/>
    </font>
    <font>
      <sz val="8"/>
      <name val="ＭＳ Ｐゴシック"/>
      <family val="3"/>
    </font>
    <font>
      <sz val="9"/>
      <name val="Times New Roman"/>
      <family val="1"/>
    </font>
    <font>
      <sz val="7"/>
      <name val="ＭＳ ゴシック"/>
      <family val="3"/>
    </font>
    <font>
      <u val="single"/>
      <sz val="11"/>
      <color indexed="12"/>
      <name val="ＭＳ Ｐゴシック"/>
      <family val="3"/>
    </font>
    <font>
      <u val="single"/>
      <sz val="11"/>
      <color indexed="61"/>
      <name val="ＭＳ Ｐゴシック"/>
      <family val="3"/>
    </font>
    <font>
      <sz val="12"/>
      <name val="平成角ゴシック"/>
      <family val="3"/>
    </font>
    <font>
      <sz val="6"/>
      <name val="Osaka"/>
      <family val="3"/>
    </font>
    <font>
      <sz val="14"/>
      <name val="平成角ゴシック"/>
      <family val="3"/>
    </font>
    <font>
      <sz val="11"/>
      <name val="平成角ゴシック"/>
      <family val="3"/>
    </font>
    <font>
      <sz val="6"/>
      <name val="ＭＳ ゴシック"/>
      <family val="3"/>
    </font>
    <font>
      <sz val="10"/>
      <name val="ＭＳ ゴシック"/>
      <family val="3"/>
    </font>
    <font>
      <sz val="14"/>
      <name val="ＭＳ Ｐゴシック"/>
      <family val="3"/>
    </font>
    <font>
      <sz val="12"/>
      <name val="Arial"/>
      <family val="2"/>
    </font>
    <font>
      <sz val="16"/>
      <name val="ＭＳ Ｐゴシック"/>
      <family val="3"/>
    </font>
    <font>
      <sz val="10"/>
      <name val="Arial"/>
      <family val="2"/>
    </font>
    <font>
      <sz val="9"/>
      <name val="Arial"/>
      <family val="2"/>
    </font>
    <font>
      <sz val="11"/>
      <name val="Arial"/>
      <family val="2"/>
    </font>
    <font>
      <sz val="8"/>
      <name val="Arial"/>
      <family val="2"/>
    </font>
    <font>
      <sz val="16"/>
      <name val="Arial"/>
      <family val="2"/>
    </font>
    <font>
      <sz val="6"/>
      <name val="Arial"/>
      <family val="2"/>
    </font>
    <font>
      <sz val="11"/>
      <name val="ＭＳ ゴシック"/>
      <family val="3"/>
    </font>
    <font>
      <sz val="16"/>
      <name val="ＭＳ ゴシック"/>
      <family val="3"/>
    </font>
    <font>
      <sz val="18"/>
      <color indexed="10"/>
      <name val="Arial"/>
      <family val="2"/>
    </font>
    <font>
      <sz val="18"/>
      <color indexed="10"/>
      <name val="ＭＳ Ｐゴシック"/>
      <family val="3"/>
    </font>
    <font>
      <sz val="18"/>
      <color indexed="39"/>
      <name val="ＭＳ Ｐゴシック"/>
      <family val="3"/>
    </font>
    <font>
      <sz val="18"/>
      <color indexed="8"/>
      <name val="Arial"/>
      <family val="2"/>
    </font>
    <font>
      <sz val="20"/>
      <name val="ＭＳ Ｐゴシック"/>
      <family val="3"/>
    </font>
    <font>
      <sz val="18"/>
      <color indexed="18"/>
      <name val="ＭＳ Ｐゴシック"/>
      <family val="3"/>
    </font>
    <font>
      <b/>
      <sz val="9"/>
      <color indexed="10"/>
      <name val="ＭＳ Ｐゴシック"/>
      <family val="3"/>
    </font>
    <font>
      <sz val="5"/>
      <name val="ＭＳ Ｐゴシック"/>
      <family val="3"/>
    </font>
    <font>
      <sz val="9"/>
      <color indexed="9"/>
      <name val="ＭＳ ゴシック"/>
      <family val="3"/>
    </font>
    <font>
      <sz val="12"/>
      <name val="ＭＳ Ｐゴシック"/>
      <family val="3"/>
    </font>
  </fonts>
  <fills count="9">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46"/>
        <bgColor indexed="64"/>
      </patternFill>
    </fill>
    <fill>
      <patternFill patternType="solid">
        <fgColor indexed="45"/>
        <bgColor indexed="64"/>
      </patternFill>
    </fill>
  </fills>
  <borders count="48">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medium"/>
      <right style="thin"/>
      <top style="thin"/>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style="double"/>
      <top style="thin"/>
      <bottom style="thin"/>
    </border>
    <border>
      <left>
        <color indexed="63"/>
      </left>
      <right style="thin"/>
      <top>
        <color indexed="63"/>
      </top>
      <bottom style="thin"/>
    </border>
    <border>
      <left style="thin"/>
      <right style="double"/>
      <top>
        <color indexed="63"/>
      </top>
      <bottom style="thin"/>
    </border>
    <border>
      <left>
        <color indexed="63"/>
      </left>
      <right style="thin"/>
      <top style="thin"/>
      <bottom style="thin"/>
    </border>
    <border>
      <left style="thin"/>
      <right style="thin"/>
      <top style="thin"/>
      <bottom style="double"/>
    </border>
    <border>
      <left>
        <color indexed="63"/>
      </left>
      <right style="medium"/>
      <top>
        <color indexed="63"/>
      </top>
      <bottom style="thin"/>
    </border>
    <border>
      <left style="thin"/>
      <right style="medium"/>
      <top style="thin"/>
      <bottom style="thin"/>
    </border>
    <border>
      <left>
        <color indexed="63"/>
      </left>
      <right>
        <color indexed="63"/>
      </right>
      <top style="thin"/>
      <bottom style="thin"/>
    </border>
    <border>
      <left style="double"/>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diagonalUp="1">
      <left style="medium"/>
      <right style="thin"/>
      <top style="thin"/>
      <bottom style="thin"/>
      <diagonal style="thin"/>
    </border>
    <border>
      <left style="thin"/>
      <right style="thin"/>
      <top style="thin"/>
      <bottom>
        <color indexed="63"/>
      </bottom>
    </border>
    <border>
      <left style="thin"/>
      <right style="medium"/>
      <top style="thin"/>
      <bottom style="double"/>
    </border>
    <border diagonalUp="1">
      <left style="medium"/>
      <right style="thin"/>
      <top style="thin"/>
      <bottom style="double"/>
      <diagonal style="thin"/>
    </border>
    <border diagonalUp="1">
      <left style="thin"/>
      <right style="thin"/>
      <top style="thin"/>
      <bottom style="double"/>
      <diagonal style="thin"/>
    </border>
    <border>
      <left style="medium"/>
      <right>
        <color indexed="63"/>
      </right>
      <top style="double"/>
      <bottom style="thin"/>
    </border>
    <border>
      <left style="medium"/>
      <right>
        <color indexed="63"/>
      </right>
      <top>
        <color indexed="63"/>
      </top>
      <bottom style="thin"/>
    </border>
    <border>
      <left style="medium"/>
      <right style="thin"/>
      <top style="thin"/>
      <bottom style="double"/>
    </border>
    <border>
      <left style="thin"/>
      <right style="double"/>
      <top style="thin"/>
      <bottom>
        <color indexed="63"/>
      </bottom>
    </border>
    <border>
      <left style="thin"/>
      <right style="double"/>
      <top>
        <color indexed="63"/>
      </top>
      <bottom>
        <color indexed="63"/>
      </bottom>
    </border>
    <border>
      <left style="double"/>
      <right style="thin"/>
      <top style="thin"/>
      <bottom style="thin"/>
    </border>
    <border>
      <left style="medium"/>
      <right>
        <color indexed="63"/>
      </right>
      <top style="thin"/>
      <bottom style="thin"/>
    </border>
    <border>
      <left>
        <color indexed="63"/>
      </left>
      <right style="medium"/>
      <top style="thin"/>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double"/>
      <right style="thin"/>
      <top style="thin"/>
      <bottom>
        <color indexed="63"/>
      </bottom>
    </border>
    <border>
      <left style="double"/>
      <right>
        <color indexed="63"/>
      </right>
      <top style="thin"/>
      <bottom>
        <color indexed="63"/>
      </bottom>
    </border>
    <border>
      <left style="double"/>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thin"/>
      <top>
        <color indexed="63"/>
      </top>
      <bottom style="double"/>
    </border>
    <border>
      <left style="thin"/>
      <right>
        <color indexed="63"/>
      </right>
      <top>
        <color indexed="63"/>
      </top>
      <bottom>
        <color indexed="63"/>
      </bottom>
    </border>
    <border diagonalDown="1">
      <left style="thin"/>
      <right style="thin"/>
      <top style="thin"/>
      <bottom style="thin"/>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pplyNumberFormat="0" applyFill="0" applyBorder="0" applyAlignment="0" applyProtection="0"/>
  </cellStyleXfs>
  <cellXfs count="306">
    <xf numFmtId="0" fontId="0" fillId="0" borderId="0" xfId="0"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2" fillId="2" borderId="1" xfId="0" applyFont="1" applyFill="1" applyBorder="1" applyAlignment="1">
      <alignment vertical="center" shrinkToFit="1"/>
    </xf>
    <xf numFmtId="0" fontId="0" fillId="0" borderId="0" xfId="0" applyAlignment="1">
      <alignment shrinkToFit="1"/>
    </xf>
    <xf numFmtId="0" fontId="0" fillId="0" borderId="0" xfId="0" applyFill="1" applyBorder="1" applyAlignment="1">
      <alignment horizontal="center"/>
    </xf>
    <xf numFmtId="0" fontId="4" fillId="0" borderId="0" xfId="0" applyFont="1" applyAlignment="1">
      <alignment/>
    </xf>
    <xf numFmtId="0" fontId="2" fillId="0" borderId="1" xfId="0" applyFont="1" applyFill="1" applyBorder="1" applyAlignment="1">
      <alignment horizontal="left" vertical="center" shrinkToFi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shrinkToFit="1"/>
    </xf>
    <xf numFmtId="0" fontId="6" fillId="0" borderId="1" xfId="0" applyFont="1" applyFill="1" applyBorder="1" applyAlignment="1">
      <alignment horizontal="left" vertical="center" shrinkToFit="1"/>
    </xf>
    <xf numFmtId="0" fontId="4" fillId="0" borderId="2" xfId="0" applyFont="1" applyBorder="1" applyAlignment="1">
      <alignment horizontal="center" vertical="center"/>
    </xf>
    <xf numFmtId="0" fontId="10" fillId="0" borderId="2" xfId="0" applyFont="1" applyBorder="1" applyAlignment="1">
      <alignment horizontal="left" vertical="center"/>
    </xf>
    <xf numFmtId="0" fontId="10" fillId="0" borderId="2" xfId="0" applyFont="1" applyFill="1" applyBorder="1" applyAlignment="1">
      <alignment horizontal="left" vertical="center"/>
    </xf>
    <xf numFmtId="0" fontId="13" fillId="0" borderId="3" xfId="0" applyFont="1" applyBorder="1" applyAlignment="1">
      <alignment/>
    </xf>
    <xf numFmtId="0" fontId="2" fillId="3" borderId="1" xfId="0" applyFont="1" applyFill="1" applyBorder="1" applyAlignment="1">
      <alignment vertical="center" shrinkToFit="1"/>
    </xf>
    <xf numFmtId="0" fontId="0" fillId="0" borderId="0" xfId="0" applyFont="1" applyFill="1" applyBorder="1" applyAlignment="1">
      <alignment horizontal="center"/>
    </xf>
    <xf numFmtId="0" fontId="2" fillId="3" borderId="1" xfId="0" applyFont="1" applyFill="1" applyBorder="1" applyAlignment="1">
      <alignment horizontal="left" vertical="center" shrinkToFit="1"/>
    </xf>
    <xf numFmtId="0" fontId="10" fillId="0" borderId="0" xfId="0" applyFont="1" applyFill="1" applyBorder="1" applyAlignment="1">
      <alignment horizontal="left" vertical="center"/>
    </xf>
    <xf numFmtId="0" fontId="13" fillId="0" borderId="4" xfId="0" applyFont="1" applyFill="1" applyBorder="1" applyAlignment="1">
      <alignment horizontal="center"/>
    </xf>
    <xf numFmtId="0" fontId="12" fillId="0" borderId="4" xfId="0" applyFont="1" applyFill="1" applyBorder="1" applyAlignment="1">
      <alignment horizontal="center"/>
    </xf>
    <xf numFmtId="0" fontId="0" fillId="0" borderId="4" xfId="0" applyFill="1" applyBorder="1" applyAlignment="1">
      <alignment horizontal="center"/>
    </xf>
    <xf numFmtId="0" fontId="13" fillId="0" borderId="0" xfId="0" applyFont="1" applyFill="1" applyBorder="1" applyAlignment="1">
      <alignment horizontal="center"/>
    </xf>
    <xf numFmtId="0" fontId="12" fillId="0" borderId="0" xfId="0" applyFont="1" applyFill="1" applyBorder="1" applyAlignment="1">
      <alignment horizontal="center"/>
    </xf>
    <xf numFmtId="0" fontId="2" fillId="0" borderId="3" xfId="0" applyFont="1" applyFill="1" applyBorder="1" applyAlignment="1">
      <alignment horizontal="center" vertical="center" wrapText="1"/>
    </xf>
    <xf numFmtId="0" fontId="15" fillId="0" borderId="0" xfId="0" applyFont="1" applyFill="1" applyBorder="1" applyAlignment="1">
      <alignment horizontal="left" vertical="center"/>
    </xf>
    <xf numFmtId="0" fontId="15" fillId="0" borderId="0" xfId="0" applyFont="1" applyFill="1" applyBorder="1" applyAlignment="1">
      <alignment horizontal="center"/>
    </xf>
    <xf numFmtId="0" fontId="15" fillId="0" borderId="0" xfId="0" applyFont="1" applyAlignment="1">
      <alignment/>
    </xf>
    <xf numFmtId="0" fontId="15" fillId="3" borderId="0" xfId="0" applyFont="1" applyFill="1" applyBorder="1" applyAlignment="1">
      <alignment horizontal="left" vertical="center"/>
    </xf>
    <xf numFmtId="0" fontId="15" fillId="2" borderId="0" xfId="0" applyFont="1" applyFill="1" applyBorder="1" applyAlignment="1">
      <alignment horizontal="left" vertical="center"/>
    </xf>
    <xf numFmtId="0" fontId="0" fillId="0" borderId="0" xfId="0" applyAlignment="1">
      <alignment horizontal="center" shrinkToFit="1"/>
    </xf>
    <xf numFmtId="49" fontId="0" fillId="0" borderId="0" xfId="0" applyNumberFormat="1" applyFont="1" applyAlignment="1">
      <alignment/>
    </xf>
    <xf numFmtId="0" fontId="3" fillId="0" borderId="2" xfId="0" applyFont="1" applyBorder="1" applyAlignment="1">
      <alignment/>
    </xf>
    <xf numFmtId="0" fontId="3" fillId="0" borderId="2" xfId="0" applyFont="1" applyBorder="1" applyAlignment="1">
      <alignment horizontal="center" shrinkToFit="1"/>
    </xf>
    <xf numFmtId="0" fontId="0" fillId="0" borderId="0" xfId="0" applyBorder="1" applyAlignment="1">
      <alignment horizontal="center" shrinkToFit="1"/>
    </xf>
    <xf numFmtId="0" fontId="0" fillId="0" borderId="0" xfId="0" applyBorder="1" applyAlignment="1">
      <alignment shrinkToFit="1"/>
    </xf>
    <xf numFmtId="0" fontId="0" fillId="0" borderId="0" xfId="0" applyBorder="1" applyAlignment="1">
      <alignment horizontal="center"/>
    </xf>
    <xf numFmtId="0" fontId="3" fillId="0" borderId="0" xfId="0" applyFont="1" applyAlignment="1">
      <alignment/>
    </xf>
    <xf numFmtId="0" fontId="0" fillId="0" borderId="1" xfId="0" applyBorder="1" applyAlignment="1">
      <alignment horizontal="center" vertical="center" shrinkToFit="1"/>
    </xf>
    <xf numFmtId="0" fontId="5" fillId="0" borderId="1" xfId="0" applyFont="1" applyBorder="1" applyAlignment="1">
      <alignment horizontal="center" vertical="center" shrinkToFit="1"/>
    </xf>
    <xf numFmtId="0" fontId="3" fillId="0" borderId="0" xfId="0" applyFont="1" applyBorder="1" applyAlignment="1">
      <alignment horizontal="center"/>
    </xf>
    <xf numFmtId="0" fontId="3" fillId="0" borderId="0" xfId="0" applyFont="1" applyBorder="1" applyAlignment="1">
      <alignment/>
    </xf>
    <xf numFmtId="0" fontId="3" fillId="0" borderId="1" xfId="0" applyFont="1" applyBorder="1" applyAlignment="1">
      <alignment horizontal="center" vertical="center"/>
    </xf>
    <xf numFmtId="0" fontId="5" fillId="0" borderId="5" xfId="0" applyFont="1" applyBorder="1" applyAlignment="1">
      <alignment horizontal="center" vertical="center" shrinkToFit="1"/>
    </xf>
    <xf numFmtId="0" fontId="19" fillId="0" borderId="2" xfId="0" applyFont="1" applyBorder="1" applyAlignment="1">
      <alignment horizontal="right" vertical="center" shrinkToFit="1"/>
    </xf>
    <xf numFmtId="0" fontId="19" fillId="0" borderId="2" xfId="0" applyFont="1" applyBorder="1" applyAlignment="1">
      <alignment horizontal="left" vertical="center" shrinkToFit="1"/>
    </xf>
    <xf numFmtId="0" fontId="4" fillId="0" borderId="2" xfId="0" applyFont="1" applyBorder="1" applyAlignment="1">
      <alignment vertical="center" shrinkToFit="1"/>
    </xf>
    <xf numFmtId="0" fontId="4" fillId="0" borderId="2" xfId="0" applyFont="1" applyBorder="1" applyAlignment="1">
      <alignment horizontal="left" vertical="center"/>
    </xf>
    <xf numFmtId="0" fontId="0" fillId="0" borderId="0" xfId="0" applyBorder="1" applyAlignment="1">
      <alignment horizontal="center" vertical="center" shrinkToFit="1"/>
    </xf>
    <xf numFmtId="0" fontId="19" fillId="0" borderId="1" xfId="0" applyFont="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horizontal="center" vertical="center"/>
    </xf>
    <xf numFmtId="0" fontId="15" fillId="4" borderId="0" xfId="0" applyFont="1" applyFill="1" applyBorder="1" applyAlignment="1">
      <alignment horizontal="left" vertical="center"/>
    </xf>
    <xf numFmtId="0" fontId="2" fillId="5" borderId="6" xfId="0" applyFont="1" applyFill="1" applyBorder="1" applyAlignment="1" applyProtection="1">
      <alignment horizontal="center" vertical="center" wrapText="1"/>
      <protection locked="0"/>
    </xf>
    <xf numFmtId="0" fontId="2" fillId="5" borderId="7" xfId="0" applyFont="1" applyFill="1" applyBorder="1" applyAlignment="1" applyProtection="1">
      <alignment horizontal="center" vertical="center" wrapText="1"/>
      <protection locked="0"/>
    </xf>
    <xf numFmtId="0" fontId="2" fillId="6" borderId="8" xfId="0" applyFont="1" applyFill="1" applyBorder="1" applyAlignment="1" applyProtection="1">
      <alignment horizontal="center" vertical="center" wrapText="1"/>
      <protection locked="0"/>
    </xf>
    <xf numFmtId="0" fontId="2" fillId="6" borderId="9"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protection locked="0"/>
    </xf>
    <xf numFmtId="0" fontId="2" fillId="6" borderId="3" xfId="0" applyFont="1" applyFill="1" applyBorder="1" applyAlignment="1" applyProtection="1">
      <alignment horizontal="center" vertical="center"/>
      <protection locked="0"/>
    </xf>
    <xf numFmtId="0" fontId="2" fillId="6" borderId="1" xfId="0" applyFont="1" applyFill="1" applyBorder="1" applyAlignment="1" applyProtection="1">
      <alignment horizontal="center"/>
      <protection locked="0"/>
    </xf>
    <xf numFmtId="0" fontId="0" fillId="0" borderId="1" xfId="0" applyFont="1" applyFill="1" applyBorder="1" applyAlignment="1" applyProtection="1">
      <alignment horizontal="center"/>
      <protection/>
    </xf>
    <xf numFmtId="0" fontId="2" fillId="4" borderId="6" xfId="0" applyFont="1" applyFill="1" applyBorder="1" applyAlignment="1" applyProtection="1">
      <alignment horizontal="center" vertical="center" wrapText="1"/>
      <protection/>
    </xf>
    <xf numFmtId="0" fontId="2" fillId="4" borderId="7" xfId="0" applyFont="1" applyFill="1" applyBorder="1" applyAlignment="1" applyProtection="1">
      <alignment horizontal="center" vertical="center" wrapText="1"/>
      <protection/>
    </xf>
    <xf numFmtId="0" fontId="2" fillId="4" borderId="10" xfId="0" applyFont="1" applyFill="1" applyBorder="1" applyAlignment="1" applyProtection="1">
      <alignment horizontal="center" vertical="center" wrapText="1"/>
      <protection/>
    </xf>
    <xf numFmtId="0" fontId="2" fillId="4" borderId="11" xfId="0" applyFont="1" applyFill="1" applyBorder="1" applyAlignment="1" applyProtection="1">
      <alignment horizontal="center" vertical="center" wrapText="1"/>
      <protection/>
    </xf>
    <xf numFmtId="0" fontId="2" fillId="4" borderId="12" xfId="0" applyFont="1" applyFill="1" applyBorder="1" applyAlignment="1" applyProtection="1">
      <alignment horizontal="center" vertical="center" wrapText="1"/>
      <protection/>
    </xf>
    <xf numFmtId="0" fontId="2" fillId="4" borderId="13" xfId="0" applyFont="1" applyFill="1" applyBorder="1" applyAlignment="1" applyProtection="1">
      <alignment horizontal="center" vertical="center"/>
      <protection/>
    </xf>
    <xf numFmtId="0" fontId="2" fillId="4" borderId="3" xfId="0" applyFont="1" applyFill="1" applyBorder="1" applyAlignment="1" applyProtection="1">
      <alignment horizontal="center" vertical="center"/>
      <protection/>
    </xf>
    <xf numFmtId="0" fontId="2" fillId="4" borderId="10" xfId="0" applyFont="1" applyFill="1" applyBorder="1" applyAlignment="1" applyProtection="1">
      <alignment horizontal="center" vertical="center"/>
      <protection/>
    </xf>
    <xf numFmtId="0" fontId="2" fillId="4" borderId="1" xfId="0" applyFont="1" applyFill="1" applyBorder="1" applyAlignment="1" applyProtection="1">
      <alignment horizontal="center" vertical="center"/>
      <protection/>
    </xf>
    <xf numFmtId="0" fontId="2" fillId="4" borderId="12" xfId="0" applyFont="1" applyFill="1" applyBorder="1" applyAlignment="1" applyProtection="1">
      <alignment horizontal="center" vertical="center"/>
      <protection/>
    </xf>
    <xf numFmtId="0" fontId="2" fillId="4" borderId="13" xfId="0" applyFont="1" applyFill="1" applyBorder="1" applyAlignment="1" applyProtection="1">
      <alignment horizontal="center"/>
      <protection/>
    </xf>
    <xf numFmtId="0" fontId="2" fillId="4" borderId="1" xfId="0" applyFont="1" applyFill="1" applyBorder="1" applyAlignment="1" applyProtection="1">
      <alignment horizontal="center"/>
      <protection/>
    </xf>
    <xf numFmtId="0" fontId="2" fillId="4" borderId="3" xfId="0" applyFont="1" applyFill="1" applyBorder="1" applyAlignment="1" applyProtection="1">
      <alignment horizontal="center"/>
      <protection/>
    </xf>
    <xf numFmtId="0" fontId="2" fillId="4" borderId="10" xfId="0" applyFont="1" applyFill="1" applyBorder="1" applyAlignment="1" applyProtection="1">
      <alignment horizontal="center"/>
      <protection/>
    </xf>
    <xf numFmtId="0" fontId="1" fillId="0" borderId="0" xfId="0" applyFont="1" applyAlignment="1">
      <alignment/>
    </xf>
    <xf numFmtId="0" fontId="3" fillId="0" borderId="0" xfId="0" applyFont="1" applyBorder="1" applyAlignment="1">
      <alignment horizontal="center" vertical="center"/>
    </xf>
    <xf numFmtId="0" fontId="18" fillId="0" borderId="0" xfId="0" applyFont="1" applyBorder="1" applyAlignment="1">
      <alignment horizontal="center" vertical="center"/>
    </xf>
    <xf numFmtId="0" fontId="1" fillId="0" borderId="14" xfId="0" applyFont="1" applyBorder="1" applyAlignment="1">
      <alignment horizontal="center" vertical="center"/>
    </xf>
    <xf numFmtId="0" fontId="19" fillId="0" borderId="1" xfId="0" applyFont="1" applyBorder="1" applyAlignment="1">
      <alignment horizontal="center" vertical="center" shrinkToFit="1"/>
    </xf>
    <xf numFmtId="0" fontId="21" fillId="0" borderId="0" xfId="0" applyFont="1" applyAlignment="1">
      <alignment/>
    </xf>
    <xf numFmtId="0" fontId="21" fillId="0" borderId="0" xfId="0" applyFont="1" applyBorder="1" applyAlignment="1">
      <alignment horizontal="center" shrinkToFit="1"/>
    </xf>
    <xf numFmtId="0" fontId="21" fillId="0" borderId="0" xfId="0" applyFont="1" applyAlignment="1">
      <alignment horizontal="center" shrinkToFit="1"/>
    </xf>
    <xf numFmtId="0" fontId="21" fillId="0" borderId="0" xfId="0" applyFont="1" applyAlignment="1">
      <alignment shrinkToFit="1"/>
    </xf>
    <xf numFmtId="0" fontId="21" fillId="0" borderId="0" xfId="0" applyFont="1" applyAlignment="1">
      <alignment horizontal="center"/>
    </xf>
    <xf numFmtId="0" fontId="22" fillId="0" borderId="1" xfId="0" applyFont="1" applyBorder="1" applyAlignment="1">
      <alignment horizontal="center" vertical="center"/>
    </xf>
    <xf numFmtId="0" fontId="20" fillId="0" borderId="0" xfId="0" applyFont="1" applyBorder="1" applyAlignment="1">
      <alignment horizontal="center"/>
    </xf>
    <xf numFmtId="0" fontId="0" fillId="0" borderId="1" xfId="0" applyFont="1" applyBorder="1" applyAlignment="1">
      <alignment horizontal="center" vertical="center" shrinkToFit="1"/>
    </xf>
    <xf numFmtId="0" fontId="0" fillId="0" borderId="3" xfId="0" applyFont="1" applyBorder="1" applyAlignment="1">
      <alignment horizontal="center" vertical="center" shrinkToFit="1"/>
    </xf>
    <xf numFmtId="0" fontId="20" fillId="0" borderId="0" xfId="0" applyFont="1" applyBorder="1" applyAlignment="1">
      <alignment horizontal="center" vertical="center"/>
    </xf>
    <xf numFmtId="0" fontId="23" fillId="0" borderId="0" xfId="0" applyFont="1" applyBorder="1" applyAlignment="1">
      <alignment horizontal="center" vertical="center"/>
    </xf>
    <xf numFmtId="0" fontId="24" fillId="0" borderId="0" xfId="0" applyFont="1" applyAlignment="1">
      <alignment/>
    </xf>
    <xf numFmtId="0" fontId="4" fillId="0" borderId="0" xfId="0" applyFont="1" applyAlignment="1">
      <alignment/>
    </xf>
    <xf numFmtId="0" fontId="21" fillId="0" borderId="2" xfId="0" applyFont="1" applyBorder="1" applyAlignment="1">
      <alignment horizontal="center" shrinkToFit="1"/>
    </xf>
    <xf numFmtId="0" fontId="3" fillId="0" borderId="2" xfId="0" applyFont="1" applyBorder="1" applyAlignment="1">
      <alignment vertical="center"/>
    </xf>
    <xf numFmtId="0" fontId="20" fillId="0" borderId="2" xfId="0" applyFont="1" applyBorder="1" applyAlignment="1">
      <alignment vertical="center"/>
    </xf>
    <xf numFmtId="14" fontId="0" fillId="0" borderId="0" xfId="0" applyNumberFormat="1" applyAlignment="1">
      <alignment/>
    </xf>
    <xf numFmtId="0" fontId="1" fillId="0" borderId="0" xfId="0" applyFont="1" applyAlignment="1">
      <alignment vertical="top"/>
    </xf>
    <xf numFmtId="0" fontId="2" fillId="5" borderId="15" xfId="0" applyFont="1" applyFill="1" applyBorder="1" applyAlignment="1" applyProtection="1">
      <alignment horizontal="center" vertical="center" wrapText="1"/>
      <protection locked="0"/>
    </xf>
    <xf numFmtId="0" fontId="15" fillId="0" borderId="0" xfId="0" applyFont="1" applyAlignment="1">
      <alignment horizontal="center"/>
    </xf>
    <xf numFmtId="176" fontId="0" fillId="0" borderId="0" xfId="0" applyNumberFormat="1" applyAlignment="1">
      <alignment/>
    </xf>
    <xf numFmtId="0" fontId="3" fillId="0" borderId="1" xfId="0" applyFont="1" applyBorder="1" applyAlignment="1">
      <alignment horizontal="center"/>
    </xf>
    <xf numFmtId="0" fontId="20" fillId="0" borderId="1" xfId="0" applyFont="1" applyBorder="1" applyAlignment="1">
      <alignment horizontal="center"/>
    </xf>
    <xf numFmtId="0" fontId="2" fillId="6" borderId="13" xfId="0" applyFont="1" applyFill="1" applyBorder="1" applyAlignment="1" applyProtection="1">
      <alignment horizontal="center" vertical="center" wrapText="1"/>
      <protection locked="0"/>
    </xf>
    <xf numFmtId="0" fontId="2" fillId="6" borderId="11" xfId="0" applyFont="1" applyFill="1" applyBorder="1" applyAlignment="1" applyProtection="1">
      <alignment horizontal="center" vertical="center" wrapText="1"/>
      <protection locked="0"/>
    </xf>
    <xf numFmtId="0" fontId="2" fillId="6" borderId="16" xfId="0" applyFont="1" applyFill="1" applyBorder="1" applyAlignment="1" applyProtection="1">
      <alignment horizontal="center" vertical="center" wrapText="1"/>
      <protection locked="0"/>
    </xf>
    <xf numFmtId="0" fontId="2" fillId="6" borderId="5" xfId="0" applyFont="1" applyFill="1" applyBorder="1" applyAlignment="1" applyProtection="1">
      <alignment horizontal="center" vertical="center" wrapText="1"/>
      <protection locked="0"/>
    </xf>
    <xf numFmtId="0" fontId="2" fillId="0" borderId="1" xfId="0" applyFont="1" applyFill="1" applyBorder="1" applyAlignment="1">
      <alignment vertical="center" shrinkToFit="1"/>
    </xf>
    <xf numFmtId="0" fontId="15" fillId="7" borderId="0" xfId="0" applyFont="1" applyFill="1" applyBorder="1" applyAlignment="1">
      <alignment horizontal="left" vertical="center"/>
    </xf>
    <xf numFmtId="0" fontId="15" fillId="8" borderId="0" xfId="0" applyFont="1" applyFill="1" applyBorder="1" applyAlignment="1">
      <alignment horizontal="left" vertical="center"/>
    </xf>
    <xf numFmtId="0" fontId="2" fillId="7" borderId="1" xfId="0" applyFont="1" applyFill="1" applyBorder="1" applyAlignment="1">
      <alignment vertical="center" shrinkToFit="1"/>
    </xf>
    <xf numFmtId="0" fontId="2" fillId="3" borderId="1" xfId="0" applyFont="1" applyFill="1" applyBorder="1" applyAlignment="1">
      <alignment vertical="center" shrinkToFit="1"/>
    </xf>
    <xf numFmtId="0" fontId="26" fillId="0" borderId="0" xfId="0" applyFont="1" applyBorder="1" applyAlignment="1">
      <alignment horizontal="center" vertical="center"/>
    </xf>
    <xf numFmtId="0" fontId="3" fillId="0" borderId="13" xfId="0" applyFont="1" applyBorder="1" applyAlignment="1">
      <alignment horizontal="center"/>
    </xf>
    <xf numFmtId="0" fontId="21" fillId="0" borderId="4" xfId="0" applyFont="1" applyBorder="1" applyAlignment="1">
      <alignment horizontal="center" shrinkToFit="1"/>
    </xf>
    <xf numFmtId="0" fontId="25" fillId="0" borderId="4" xfId="0" applyFont="1" applyBorder="1" applyAlignment="1">
      <alignment horizontal="center" shrinkToFit="1"/>
    </xf>
    <xf numFmtId="0" fontId="21" fillId="0" borderId="17" xfId="0" applyFont="1" applyBorder="1" applyAlignment="1">
      <alignment horizontal="center" shrinkToFit="1"/>
    </xf>
    <xf numFmtId="0" fontId="5" fillId="0" borderId="13" xfId="0" applyFont="1" applyBorder="1" applyAlignment="1">
      <alignment horizontal="center" vertical="center" shrinkToFit="1"/>
    </xf>
    <xf numFmtId="0" fontId="20" fillId="0" borderId="1" xfId="0" applyFont="1" applyBorder="1" applyAlignment="1">
      <alignment horizontal="center" vertical="center"/>
    </xf>
    <xf numFmtId="0" fontId="0" fillId="0" borderId="18" xfId="0" applyFill="1" applyBorder="1" applyAlignment="1" applyProtection="1">
      <alignment horizontal="center" vertical="center"/>
      <protection/>
    </xf>
    <xf numFmtId="0" fontId="0" fillId="0" borderId="0" xfId="0" applyAlignment="1">
      <alignment horizontal="center" vertical="center"/>
    </xf>
    <xf numFmtId="0" fontId="20" fillId="0" borderId="1" xfId="0" applyFont="1" applyBorder="1" applyAlignment="1">
      <alignment horizontal="center" shrinkToFit="1"/>
    </xf>
    <xf numFmtId="0" fontId="20" fillId="0" borderId="19" xfId="0" applyFont="1" applyBorder="1" applyAlignment="1">
      <alignment horizontal="center" shrinkToFit="1"/>
    </xf>
    <xf numFmtId="0" fontId="2" fillId="0" borderId="1" xfId="0" applyFont="1" applyBorder="1" applyAlignment="1">
      <alignment horizontal="center" shrinkToFit="1"/>
    </xf>
    <xf numFmtId="0" fontId="1" fillId="0" borderId="13" xfId="0" applyFont="1" applyBorder="1" applyAlignment="1">
      <alignment horizontal="center"/>
    </xf>
    <xf numFmtId="0" fontId="26" fillId="0" borderId="4" xfId="0" applyFont="1" applyBorder="1" applyAlignment="1">
      <alignment vertical="center"/>
    </xf>
    <xf numFmtId="0" fontId="15" fillId="0" borderId="4" xfId="0" applyFont="1" applyBorder="1" applyAlignment="1">
      <alignment horizontal="center" shrinkToFit="1"/>
    </xf>
    <xf numFmtId="0" fontId="35" fillId="0" borderId="4" xfId="0" applyFont="1" applyBorder="1" applyAlignment="1">
      <alignment horizontal="center" vertical="center"/>
    </xf>
    <xf numFmtId="0" fontId="2" fillId="0" borderId="20" xfId="0" applyFont="1" applyBorder="1" applyAlignment="1">
      <alignment horizontal="center" shrinkToFit="1"/>
    </xf>
    <xf numFmtId="0" fontId="2" fillId="0" borderId="21" xfId="0" applyFont="1" applyBorder="1" applyAlignment="1">
      <alignment/>
    </xf>
    <xf numFmtId="0" fontId="2" fillId="0" borderId="19" xfId="0" applyFont="1" applyBorder="1" applyAlignment="1">
      <alignment/>
    </xf>
    <xf numFmtId="0" fontId="2" fillId="0" borderId="3" xfId="0" applyFont="1" applyBorder="1" applyAlignment="1">
      <alignment horizontal="center" shrinkToFit="1"/>
    </xf>
    <xf numFmtId="0" fontId="20" fillId="0" borderId="21" xfId="0" applyFont="1" applyBorder="1" applyAlignment="1">
      <alignment horizontal="center"/>
    </xf>
    <xf numFmtId="0" fontId="20" fillId="0" borderId="5" xfId="0" applyFont="1" applyBorder="1" applyAlignment="1">
      <alignment horizontal="center"/>
    </xf>
    <xf numFmtId="0" fontId="2" fillId="0" borderId="1" xfId="0" applyFont="1" applyBorder="1" applyAlignment="1">
      <alignment horizontal="center"/>
    </xf>
    <xf numFmtId="0" fontId="2" fillId="0" borderId="19" xfId="0" applyFont="1" applyBorder="1" applyAlignment="1">
      <alignment horizontal="center"/>
    </xf>
    <xf numFmtId="0" fontId="20" fillId="0" borderId="22" xfId="0" applyFont="1" applyBorder="1" applyAlignment="1">
      <alignment horizontal="center" shrinkToFit="1"/>
    </xf>
    <xf numFmtId="0" fontId="20" fillId="0" borderId="14" xfId="0" applyFont="1" applyBorder="1" applyAlignment="1">
      <alignment horizontal="center" shrinkToFit="1"/>
    </xf>
    <xf numFmtId="0" fontId="2" fillId="0" borderId="23" xfId="0" applyFont="1" applyBorder="1" applyAlignment="1">
      <alignment horizontal="center" shrinkToFit="1"/>
    </xf>
    <xf numFmtId="0" fontId="20" fillId="0" borderId="24" xfId="0" applyFont="1" applyBorder="1" applyAlignment="1">
      <alignment horizontal="center"/>
    </xf>
    <xf numFmtId="0" fontId="2" fillId="0" borderId="25" xfId="0" applyFont="1" applyBorder="1" applyAlignment="1">
      <alignment/>
    </xf>
    <xf numFmtId="0" fontId="20" fillId="0" borderId="6" xfId="0" applyFont="1" applyBorder="1" applyAlignment="1">
      <alignment horizontal="center" shrinkToFit="1"/>
    </xf>
    <xf numFmtId="0" fontId="20" fillId="0" borderId="6" xfId="0" applyFont="1" applyFill="1" applyBorder="1" applyAlignment="1">
      <alignment horizontal="center" shrinkToFit="1"/>
    </xf>
    <xf numFmtId="0" fontId="2" fillId="0" borderId="7" xfId="0" applyFont="1" applyBorder="1" applyAlignment="1">
      <alignment horizontal="center" shrinkToFit="1"/>
    </xf>
    <xf numFmtId="0" fontId="20" fillId="0" borderId="26" xfId="0" applyFont="1" applyBorder="1" applyAlignment="1">
      <alignment horizontal="center"/>
    </xf>
    <xf numFmtId="0" fontId="2" fillId="0" borderId="19" xfId="0" applyFont="1" applyBorder="1" applyAlignment="1">
      <alignment horizontal="center" shrinkToFit="1"/>
    </xf>
    <xf numFmtId="0" fontId="20" fillId="0" borderId="0" xfId="0" applyFont="1" applyBorder="1" applyAlignment="1">
      <alignment horizontal="center" shrinkToFit="1"/>
    </xf>
    <xf numFmtId="0" fontId="20" fillId="0" borderId="5" xfId="0" applyFont="1" applyBorder="1" applyAlignment="1">
      <alignment horizontal="center" shrinkToFit="1"/>
    </xf>
    <xf numFmtId="0" fontId="2" fillId="0" borderId="16" xfId="0" applyFont="1" applyBorder="1" applyAlignment="1">
      <alignment horizontal="center" shrinkToFit="1"/>
    </xf>
    <xf numFmtId="0" fontId="20" fillId="0" borderId="27" xfId="0" applyFont="1" applyBorder="1" applyAlignment="1">
      <alignment horizontal="center"/>
    </xf>
    <xf numFmtId="0" fontId="2" fillId="0" borderId="6" xfId="0" applyFont="1" applyBorder="1" applyAlignment="1">
      <alignment horizontal="center"/>
    </xf>
    <xf numFmtId="0" fontId="20" fillId="0" borderId="28" xfId="0" applyFont="1" applyBorder="1" applyAlignment="1">
      <alignment horizontal="center"/>
    </xf>
    <xf numFmtId="0" fontId="2" fillId="0" borderId="14" xfId="0" applyFont="1" applyBorder="1" applyAlignment="1">
      <alignment horizontal="center"/>
    </xf>
    <xf numFmtId="0" fontId="20" fillId="0" borderId="4" xfId="0" applyFont="1" applyBorder="1" applyAlignment="1">
      <alignment horizontal="center" shrinkToFit="1"/>
    </xf>
    <xf numFmtId="0" fontId="24" fillId="0" borderId="0" xfId="0" applyFont="1" applyAlignment="1">
      <alignment vertical="center"/>
    </xf>
    <xf numFmtId="0" fontId="2" fillId="0" borderId="1" xfId="0" applyFont="1" applyFill="1" applyBorder="1" applyAlignment="1">
      <alignment horizontal="center" vertical="center" textRotation="255" wrapText="1" shrinkToFit="1"/>
    </xf>
    <xf numFmtId="0" fontId="10" fillId="0" borderId="2" xfId="0" applyFont="1" applyBorder="1" applyAlignment="1">
      <alignment horizontal="left" vertical="center"/>
    </xf>
    <xf numFmtId="0" fontId="0" fillId="8" borderId="7" xfId="0" applyFill="1" applyBorder="1" applyAlignment="1" applyProtection="1">
      <alignment horizontal="center"/>
      <protection locked="0"/>
    </xf>
    <xf numFmtId="0" fontId="0" fillId="8" borderId="2" xfId="0" applyFill="1" applyBorder="1" applyAlignment="1" applyProtection="1">
      <alignment horizontal="center"/>
      <protection locked="0"/>
    </xf>
    <xf numFmtId="0" fontId="14" fillId="0" borderId="29" xfId="0" applyFont="1" applyFill="1" applyBorder="1" applyAlignment="1" applyProtection="1">
      <alignment horizontal="center" vertical="center" wrapText="1"/>
      <protection/>
    </xf>
    <xf numFmtId="0" fontId="14" fillId="0" borderId="30"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2" fillId="6" borderId="5" xfId="0" applyFont="1" applyFill="1" applyBorder="1" applyAlignment="1" applyProtection="1">
      <alignment horizontal="center" vertical="center"/>
      <protection locked="0"/>
    </xf>
    <xf numFmtId="0" fontId="2" fillId="6" borderId="16" xfId="0" applyFont="1" applyFill="1" applyBorder="1" applyAlignment="1" applyProtection="1">
      <alignment horizontal="center" vertical="center"/>
      <protection locked="0"/>
    </xf>
    <xf numFmtId="0" fontId="0" fillId="3" borderId="1" xfId="0" applyFill="1" applyBorder="1" applyAlignment="1">
      <alignment horizontal="center" vertical="center" shrinkToFit="1"/>
    </xf>
    <xf numFmtId="0" fontId="20" fillId="3" borderId="1" xfId="0" applyFont="1" applyFill="1" applyBorder="1" applyAlignment="1">
      <alignment horizontal="center" shrinkToFit="1"/>
    </xf>
    <xf numFmtId="0" fontId="20" fillId="3" borderId="19" xfId="0" applyFont="1" applyFill="1" applyBorder="1" applyAlignment="1">
      <alignment horizontal="center" shrinkToFit="1"/>
    </xf>
    <xf numFmtId="0" fontId="20" fillId="3" borderId="1" xfId="0" applyFont="1" applyFill="1" applyBorder="1" applyAlignment="1">
      <alignment horizontal="center" vertical="center"/>
    </xf>
    <xf numFmtId="0" fontId="5" fillId="3" borderId="1" xfId="0" applyFont="1" applyFill="1" applyBorder="1" applyAlignment="1">
      <alignment horizontal="center" vertical="center" shrinkToFit="1"/>
    </xf>
    <xf numFmtId="0" fontId="20" fillId="3" borderId="22" xfId="0" applyFont="1" applyFill="1" applyBorder="1" applyAlignment="1">
      <alignment horizontal="center" shrinkToFit="1"/>
    </xf>
    <xf numFmtId="0" fontId="20" fillId="3" borderId="14" xfId="0" applyFont="1" applyFill="1" applyBorder="1" applyAlignment="1">
      <alignment horizontal="center" shrinkToFit="1"/>
    </xf>
    <xf numFmtId="0" fontId="20" fillId="3" borderId="6" xfId="0" applyFont="1" applyFill="1" applyBorder="1" applyAlignment="1">
      <alignment horizontal="center" shrinkToFit="1"/>
    </xf>
    <xf numFmtId="0" fontId="13" fillId="0" borderId="13" xfId="0" applyFont="1" applyBorder="1" applyAlignment="1">
      <alignment horizontal="center"/>
    </xf>
    <xf numFmtId="0" fontId="17" fillId="0" borderId="3" xfId="0" applyFont="1" applyFill="1" applyBorder="1" applyAlignment="1">
      <alignment horizontal="right"/>
    </xf>
    <xf numFmtId="0" fontId="17" fillId="0" borderId="17" xfId="0" applyFont="1" applyFill="1" applyBorder="1" applyAlignment="1">
      <alignment horizontal="right"/>
    </xf>
    <xf numFmtId="0" fontId="0" fillId="0" borderId="18" xfId="0" applyFont="1" applyFill="1" applyBorder="1" applyAlignment="1" applyProtection="1">
      <alignment horizontal="center" vertical="center"/>
      <protection/>
    </xf>
    <xf numFmtId="0" fontId="0" fillId="0" borderId="1" xfId="0" applyFont="1" applyFill="1" applyBorder="1" applyAlignment="1" applyProtection="1">
      <alignment horizontal="center" vertical="center"/>
      <protection/>
    </xf>
    <xf numFmtId="0" fontId="0" fillId="0" borderId="1" xfId="0" applyFont="1" applyFill="1" applyBorder="1" applyAlignment="1" applyProtection="1">
      <alignment horizontal="center" vertical="center"/>
      <protection/>
    </xf>
    <xf numFmtId="0" fontId="0" fillId="0" borderId="6"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1" xfId="0" applyFill="1" applyBorder="1" applyAlignment="1" applyProtection="1">
      <alignment horizontal="center" vertical="center"/>
      <protection/>
    </xf>
    <xf numFmtId="0" fontId="0" fillId="0" borderId="6" xfId="0" applyFill="1" applyBorder="1" applyAlignment="1" applyProtection="1">
      <alignment horizontal="center" vertical="center"/>
      <protection/>
    </xf>
    <xf numFmtId="0" fontId="2" fillId="5" borderId="32" xfId="0" applyFont="1" applyFill="1" applyBorder="1" applyAlignment="1" applyProtection="1">
      <alignment horizontal="center" vertical="center" wrapText="1"/>
      <protection locked="0"/>
    </xf>
    <xf numFmtId="0" fontId="2" fillId="5" borderId="33" xfId="0" applyFont="1" applyFill="1" applyBorder="1" applyAlignment="1" applyProtection="1">
      <alignment horizontal="center" vertical="center" wrapText="1"/>
      <protection locked="0"/>
    </xf>
    <xf numFmtId="0" fontId="7" fillId="0" borderId="34" xfId="0" applyFont="1" applyFill="1" applyBorder="1" applyAlignment="1" applyProtection="1">
      <alignment horizontal="center" vertical="center" wrapText="1"/>
      <protection/>
    </xf>
    <xf numFmtId="0" fontId="7" fillId="0" borderId="35"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2" fillId="0" borderId="1" xfId="0" applyFont="1" applyFill="1" applyBorder="1" applyAlignment="1">
      <alignment horizontal="center" vertical="center" textRotation="255" shrinkToFit="1"/>
    </xf>
    <xf numFmtId="0" fontId="0" fillId="0" borderId="22" xfId="0" applyFont="1" applyFill="1" applyBorder="1" applyAlignment="1">
      <alignment horizontal="center" vertical="center" textRotation="255"/>
    </xf>
    <xf numFmtId="0" fontId="0" fillId="0" borderId="36" xfId="0" applyFont="1" applyFill="1" applyBorder="1" applyAlignment="1">
      <alignment horizontal="center" vertical="center" textRotation="255"/>
    </xf>
    <xf numFmtId="0" fontId="0" fillId="0" borderId="6" xfId="0" applyFont="1" applyFill="1" applyBorder="1" applyAlignment="1">
      <alignment horizontal="center" vertical="center" textRotation="255"/>
    </xf>
    <xf numFmtId="0" fontId="2" fillId="0" borderId="13" xfId="0" applyFont="1" applyFill="1" applyBorder="1" applyAlignment="1">
      <alignment horizontal="center" vertical="center" textRotation="255" shrinkToFit="1"/>
    </xf>
    <xf numFmtId="0" fontId="15" fillId="0" borderId="0" xfId="0" applyFont="1" applyFill="1" applyBorder="1" applyAlignment="1">
      <alignment horizontal="left" vertical="center"/>
    </xf>
    <xf numFmtId="0" fontId="2" fillId="0" borderId="37"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4"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2" xfId="0" applyFont="1" applyFill="1" applyBorder="1" applyAlignment="1">
      <alignment horizontal="center" vertical="center" textRotation="255"/>
    </xf>
    <xf numFmtId="0" fontId="0" fillId="0" borderId="1" xfId="0" applyFont="1" applyFill="1" applyBorder="1" applyAlignment="1">
      <alignment horizontal="center" vertical="center" textRotation="255"/>
    </xf>
    <xf numFmtId="49" fontId="36" fillId="8" borderId="17" xfId="0" applyNumberFormat="1" applyFont="1" applyFill="1" applyBorder="1" applyAlignment="1" applyProtection="1">
      <alignment horizontal="left"/>
      <protection locked="0"/>
    </xf>
    <xf numFmtId="49" fontId="17" fillId="8" borderId="13" xfId="0" applyNumberFormat="1" applyFont="1" applyFill="1" applyBorder="1" applyAlignment="1" applyProtection="1">
      <alignment horizontal="left"/>
      <protection locked="0"/>
    </xf>
    <xf numFmtId="0" fontId="13" fillId="0" borderId="3" xfId="0" applyFont="1" applyBorder="1" applyAlignment="1">
      <alignment horizontal="center"/>
    </xf>
    <xf numFmtId="0" fontId="13" fillId="0" borderId="17" xfId="0" applyFont="1" applyBorder="1" applyAlignment="1">
      <alignment horizontal="center"/>
    </xf>
    <xf numFmtId="0" fontId="2" fillId="0" borderId="3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4" fillId="0" borderId="22" xfId="0" applyFont="1" applyFill="1" applyBorder="1" applyAlignment="1" applyProtection="1">
      <alignment horizontal="center" vertical="center" wrapText="1"/>
      <protection/>
    </xf>
    <xf numFmtId="0" fontId="14" fillId="0" borderId="36" xfId="0" applyFont="1" applyFill="1" applyBorder="1" applyAlignment="1" applyProtection="1">
      <alignment horizontal="center" vertical="center" wrapText="1"/>
      <protection/>
    </xf>
    <xf numFmtId="0" fontId="14" fillId="0" borderId="6" xfId="0" applyFont="1" applyFill="1" applyBorder="1" applyAlignment="1" applyProtection="1">
      <alignment horizontal="center" vertical="center" wrapText="1"/>
      <protection/>
    </xf>
    <xf numFmtId="0" fontId="2" fillId="0" borderId="3" xfId="0" applyFont="1" applyFill="1" applyBorder="1" applyAlignment="1">
      <alignment horizontal="center" vertical="center" textRotation="255" shrinkToFit="1"/>
    </xf>
    <xf numFmtId="0" fontId="2" fillId="0" borderId="1" xfId="0" applyFont="1" applyFill="1" applyBorder="1" applyAlignment="1">
      <alignment horizontal="center" vertical="center" shrinkToFit="1"/>
    </xf>
    <xf numFmtId="0" fontId="4" fillId="0" borderId="3"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0" fillId="0" borderId="40"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3" fillId="0" borderId="41" xfId="0" applyFont="1" applyFill="1" applyBorder="1" applyAlignment="1" applyProtection="1">
      <alignment horizontal="center" vertical="center" wrapText="1"/>
      <protection/>
    </xf>
    <xf numFmtId="0" fontId="3" fillId="0" borderId="4"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3" fillId="0" borderId="42" xfId="0" applyFont="1" applyFill="1" applyBorder="1" applyAlignment="1" applyProtection="1">
      <alignment horizontal="center" vertical="center"/>
      <protection/>
    </xf>
    <xf numFmtId="0" fontId="3" fillId="0" borderId="2"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2" fillId="0" borderId="1" xfId="0" applyFont="1" applyFill="1" applyBorder="1" applyAlignment="1">
      <alignment horizontal="center" vertical="center" shrinkToFit="1"/>
    </xf>
    <xf numFmtId="0" fontId="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7" fillId="0" borderId="22" xfId="0" applyFont="1" applyFill="1" applyBorder="1" applyAlignment="1" applyProtection="1">
      <alignment horizontal="center" vertical="center" wrapText="1"/>
      <protection/>
    </xf>
    <xf numFmtId="0" fontId="7" fillId="0" borderId="36" xfId="0" applyFont="1" applyFill="1" applyBorder="1" applyAlignment="1" applyProtection="1">
      <alignment horizontal="center" vertical="center" wrapText="1"/>
      <protection/>
    </xf>
    <xf numFmtId="0" fontId="7" fillId="0" borderId="6" xfId="0" applyFont="1" applyFill="1" applyBorder="1" applyAlignment="1" applyProtection="1">
      <alignment horizontal="center" vertical="center" wrapText="1"/>
      <protection/>
    </xf>
    <xf numFmtId="0" fontId="3" fillId="0" borderId="3" xfId="0" applyFont="1" applyBorder="1" applyAlignment="1">
      <alignment horizontal="center" wrapText="1"/>
    </xf>
    <xf numFmtId="0" fontId="3" fillId="0" borderId="13" xfId="0" applyFont="1" applyBorder="1" applyAlignment="1">
      <alignment horizontal="center" wrapText="1"/>
    </xf>
    <xf numFmtId="0" fontId="5" fillId="0" borderId="3"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32" xfId="0" applyFont="1" applyBorder="1" applyAlignment="1">
      <alignment horizontal="center" vertical="center"/>
    </xf>
    <xf numFmtId="0" fontId="5" fillId="0" borderId="13" xfId="0" applyFont="1" applyBorder="1" applyAlignment="1">
      <alignment horizontal="center" vertical="center"/>
    </xf>
    <xf numFmtId="0" fontId="1" fillId="0" borderId="37" xfId="0" applyFont="1" applyBorder="1" applyAlignment="1">
      <alignment horizontal="center" vertical="center" wrapText="1"/>
    </xf>
    <xf numFmtId="0" fontId="1" fillId="0" borderId="7" xfId="0" applyFont="1" applyBorder="1" applyAlignment="1">
      <alignment horizontal="center" vertical="center"/>
    </xf>
    <xf numFmtId="0" fontId="3" fillId="0" borderId="3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 xfId="0" applyFont="1" applyBorder="1" applyAlignment="1">
      <alignment horizontal="center" wrapText="1"/>
    </xf>
    <xf numFmtId="0" fontId="20" fillId="0" borderId="1" xfId="0" applyFont="1" applyBorder="1" applyAlignment="1">
      <alignment horizontal="center" wrapText="1"/>
    </xf>
    <xf numFmtId="0" fontId="1" fillId="0" borderId="4" xfId="0" applyFont="1" applyBorder="1" applyAlignment="1">
      <alignment horizontal="left" vertical="center" wrapText="1"/>
    </xf>
    <xf numFmtId="0" fontId="20" fillId="0" borderId="22" xfId="0" applyFont="1" applyBorder="1" applyAlignment="1">
      <alignment horizontal="center" vertical="center"/>
    </xf>
    <xf numFmtId="0" fontId="20" fillId="0" borderId="36" xfId="0" applyFont="1" applyBorder="1" applyAlignment="1">
      <alignment horizontal="center" vertical="center"/>
    </xf>
    <xf numFmtId="179" fontId="20" fillId="0" borderId="6" xfId="0" applyNumberFormat="1" applyFont="1" applyBorder="1" applyAlignment="1">
      <alignment horizontal="center" vertical="center"/>
    </xf>
    <xf numFmtId="0" fontId="3" fillId="0" borderId="37" xfId="0" applyFont="1" applyBorder="1" applyAlignment="1">
      <alignment horizontal="center" wrapText="1"/>
    </xf>
    <xf numFmtId="0" fontId="3" fillId="0" borderId="7" xfId="0" applyFont="1" applyBorder="1" applyAlignment="1">
      <alignment horizontal="center"/>
    </xf>
    <xf numFmtId="0" fontId="1" fillId="0" borderId="22"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45" xfId="0" applyFont="1" applyBorder="1" applyAlignment="1">
      <alignment horizontal="center" vertical="center" wrapText="1"/>
    </xf>
    <xf numFmtId="0" fontId="20" fillId="0" borderId="1" xfId="0" applyFont="1" applyBorder="1" applyAlignment="1">
      <alignment horizontal="center" vertical="center"/>
    </xf>
    <xf numFmtId="0" fontId="3" fillId="0" borderId="6" xfId="0" applyFont="1" applyBorder="1" applyAlignment="1">
      <alignment horizontal="center" wrapText="1"/>
    </xf>
    <xf numFmtId="0" fontId="5" fillId="0" borderId="1" xfId="0" applyFont="1" applyBorder="1" applyAlignment="1">
      <alignment horizontal="center" vertical="center"/>
    </xf>
    <xf numFmtId="0" fontId="3" fillId="0" borderId="1" xfId="0" applyFont="1" applyBorder="1" applyAlignment="1">
      <alignment horizontal="center" vertical="center"/>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0" xfId="0" applyBorder="1" applyAlignment="1">
      <alignment horizontal="center"/>
    </xf>
    <xf numFmtId="0" fontId="5" fillId="0" borderId="2" xfId="0" applyFont="1" applyBorder="1" applyAlignment="1">
      <alignment horizontal="center" vertical="center"/>
    </xf>
    <xf numFmtId="0" fontId="19" fillId="0" borderId="1" xfId="0" applyFont="1" applyBorder="1" applyAlignment="1">
      <alignment horizontal="center" vertical="center" shrinkToFit="1"/>
    </xf>
    <xf numFmtId="181" fontId="0" fillId="0" borderId="0" xfId="0" applyNumberFormat="1" applyAlignment="1">
      <alignment horizontal="right"/>
    </xf>
    <xf numFmtId="0" fontId="4" fillId="0" borderId="2" xfId="0" applyNumberFormat="1" applyFont="1" applyBorder="1" applyAlignment="1">
      <alignment horizontal="left" vertical="center"/>
    </xf>
    <xf numFmtId="0" fontId="4" fillId="5" borderId="2" xfId="0" applyFont="1" applyFill="1" applyBorder="1" applyAlignment="1" applyProtection="1">
      <alignment horizontal="center" vertical="center" shrinkToFit="1"/>
      <protection locked="0"/>
    </xf>
    <xf numFmtId="0" fontId="4" fillId="5" borderId="2" xfId="0" applyFont="1" applyFill="1" applyBorder="1" applyAlignment="1" applyProtection="1">
      <alignment horizontal="center" vertical="center"/>
      <protection locked="0"/>
    </xf>
    <xf numFmtId="0" fontId="1" fillId="0" borderId="6" xfId="0" applyFont="1" applyBorder="1" applyAlignment="1">
      <alignment horizontal="center" vertical="center"/>
    </xf>
    <xf numFmtId="0" fontId="26" fillId="0" borderId="22" xfId="0" applyFont="1" applyBorder="1" applyAlignment="1">
      <alignment horizontal="center" vertical="center"/>
    </xf>
    <xf numFmtId="0" fontId="26" fillId="0" borderId="36" xfId="0" applyFont="1" applyBorder="1" applyAlignment="1">
      <alignment horizontal="center" vertical="center"/>
    </xf>
    <xf numFmtId="0" fontId="24" fillId="0" borderId="7" xfId="0" applyFont="1" applyBorder="1" applyAlignment="1">
      <alignment horizontal="center" vertical="center"/>
    </xf>
    <xf numFmtId="0" fontId="1" fillId="0" borderId="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7" xfId="0" applyFont="1" applyBorder="1" applyAlignment="1">
      <alignment horizontal="center" vertical="center" wrapText="1"/>
    </xf>
    <xf numFmtId="0" fontId="3" fillId="0" borderId="1" xfId="0" applyFont="1" applyBorder="1" applyAlignment="1">
      <alignment horizontal="center"/>
    </xf>
    <xf numFmtId="0" fontId="3" fillId="0" borderId="2" xfId="0" applyFont="1" applyBorder="1" applyAlignment="1">
      <alignment horizontal="center"/>
    </xf>
    <xf numFmtId="0" fontId="20" fillId="0" borderId="2" xfId="0" applyFont="1" applyBorder="1" applyAlignment="1">
      <alignment horizontal="center"/>
    </xf>
    <xf numFmtId="0" fontId="26" fillId="0" borderId="6" xfId="0" applyFont="1" applyBorder="1" applyAlignment="1">
      <alignment horizontal="center" vertical="center"/>
    </xf>
    <xf numFmtId="0" fontId="5" fillId="0" borderId="1" xfId="0" applyFont="1" applyBorder="1" applyAlignment="1">
      <alignment horizontal="center"/>
    </xf>
    <xf numFmtId="0" fontId="22" fillId="0" borderId="1" xfId="0" applyFont="1" applyBorder="1" applyAlignment="1">
      <alignment horizontal="center"/>
    </xf>
    <xf numFmtId="0" fontId="3" fillId="0" borderId="46" xfId="0" applyFont="1" applyBorder="1" applyAlignment="1">
      <alignment horizontal="center" vertical="center" wrapText="1"/>
    </xf>
    <xf numFmtId="0" fontId="20" fillId="0" borderId="35" xfId="0" applyFont="1" applyBorder="1" applyAlignment="1">
      <alignment horizontal="center" vertical="center"/>
    </xf>
    <xf numFmtId="0" fontId="20" fillId="0" borderId="7" xfId="0" applyFont="1" applyBorder="1" applyAlignment="1">
      <alignment horizontal="center" vertical="center"/>
    </xf>
    <xf numFmtId="0" fontId="20" fillId="0" borderId="11" xfId="0" applyFont="1" applyBorder="1" applyAlignment="1">
      <alignment horizontal="center" vertical="center"/>
    </xf>
    <xf numFmtId="0" fontId="16" fillId="0" borderId="0" xfId="0" applyFont="1" applyAlignment="1">
      <alignment horizontal="center" vertical="center"/>
    </xf>
    <xf numFmtId="0" fontId="0" fillId="0" borderId="47" xfId="0" applyBorder="1" applyAlignment="1">
      <alignment horizontal="center"/>
    </xf>
    <xf numFmtId="0" fontId="4" fillId="0" borderId="2" xfId="0" applyFont="1" applyBorder="1" applyAlignment="1">
      <alignment horizontal="center" vertical="center"/>
    </xf>
    <xf numFmtId="0" fontId="33" fillId="0" borderId="4" xfId="0" applyFont="1" applyBorder="1" applyAlignment="1">
      <alignment horizontal="left" vertical="center"/>
    </xf>
    <xf numFmtId="0" fontId="1" fillId="0" borderId="14" xfId="0" applyFont="1" applyBorder="1" applyAlignment="1">
      <alignment horizontal="center" vertical="center" wrapText="1"/>
    </xf>
    <xf numFmtId="0" fontId="0" fillId="0" borderId="0" xfId="0" applyAlignment="1">
      <alignment horizont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6">
    <dxf>
      <fill>
        <patternFill>
          <bgColor rgb="FF000000"/>
        </patternFill>
      </fill>
      <border/>
    </dxf>
    <dxf>
      <fill>
        <patternFill>
          <bgColor rgb="FF99CCFF"/>
        </patternFill>
      </fill>
      <border/>
    </dxf>
    <dxf>
      <fill>
        <patternFill>
          <bgColor rgb="FFC0C0C0"/>
        </patternFill>
      </fill>
      <border/>
    </dxf>
    <dxf>
      <fill>
        <patternFill>
          <bgColor rgb="FF000000"/>
        </patternFill>
      </fill>
      <border>
        <left style="thin">
          <color rgb="FF000000"/>
        </left>
        <right>
          <color rgb="FF000000"/>
        </right>
        <top style="thin"/>
        <bottom style="thin">
          <color rgb="FF000000"/>
        </bottom>
      </border>
    </dxf>
    <dxf>
      <fill>
        <patternFill>
          <bgColor rgb="FFC0C0C0"/>
        </patternFill>
      </fill>
      <border>
        <left style="thin">
          <color rgb="FF000000"/>
        </left>
        <right>
          <color rgb="FF000000"/>
        </right>
        <top style="thin"/>
        <bottom style="thin">
          <color rgb="FF000000"/>
        </bottom>
      </border>
    </dxf>
    <dxf>
      <fill>
        <patternFill>
          <bgColor rgb="FFC0C0C0"/>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152400</xdr:colOff>
      <xdr:row>54</xdr:row>
      <xdr:rowOff>133350</xdr:rowOff>
    </xdr:from>
    <xdr:ext cx="2838450" cy="2638425"/>
    <xdr:sp>
      <xdr:nvSpPr>
        <xdr:cNvPr id="1" name="TextBox 9"/>
        <xdr:cNvSpPr txBox="1">
          <a:spLocks noChangeArrowheads="1"/>
        </xdr:cNvSpPr>
      </xdr:nvSpPr>
      <xdr:spPr>
        <a:xfrm>
          <a:off x="4067175" y="8543925"/>
          <a:ext cx="2838450" cy="2638425"/>
        </a:xfrm>
        <a:prstGeom prst="rect">
          <a:avLst/>
        </a:prstGeom>
        <a:noFill/>
        <a:ln w="19050" cmpd="sng">
          <a:solidFill>
            <a:srgbClr val="000000"/>
          </a:solidFill>
          <a:headEnd type="none"/>
          <a:tailEnd type="none"/>
        </a:ln>
      </xdr:spPr>
      <xdr:txBody>
        <a:bodyPr vertOverflow="clip" wrap="square" lIns="72000" tIns="72000" rIns="72000" bIns="72000"/>
        <a:p>
          <a:pPr algn="l">
            <a:defRPr/>
          </a:pPr>
          <a:r>
            <a:rPr lang="en-US" cap="none" sz="500" b="0" i="0" u="none" baseline="0">
              <a:latin typeface="ＭＳ Ｐゴシック"/>
              <a:ea typeface="ＭＳ Ｐゴシック"/>
              <a:cs typeface="ＭＳ Ｐゴシック"/>
            </a:rPr>
            <a:t>A   さまざまな視点から物事を考える能力と、技術者として社会に対する責任と倫理観を養う。
B   電気・電子・情報通信技術者として専門的な基礎学力を身につけ、それらを応用できる
能力を養う。
(B1)数学、自然科学および情報技術に関する知識とそれらを応用で  きる能力を有する。
(B2)電気・電子・情報通信工学の専門に関する知識とそれらを応用できる能力を有する。
C  産業と社会のシーズとニーズを通じて技術課題を分析し、課題解決に必要となるシステムを
デザインできる能力を養う。
(C1)次のいずれか一つの系の応用および技術課題について理解できる能力を有する。
・電気エネルギー系：電気・機械エネルギーの変換と制御に関する知識を修得し、実社会
  における各種電気システムの仕組みを理解できる。
・通信システム系：通信機器あるいは通信方式に関する知識を修得し、実社会における
各種情報通信システムの仕組みを理解できる。
（C2)電気・電子・情報通信技術者に必要な実験を計画、遂行し、データを工学的に検討
できる能力を有する。
（C3）種々の科学技術や情報を利用して、課題解決に適切なシステムを設計・構築
できる能力を有する。
D  課題解決に必要となるコミュニケーション能力と専門知識の探求能力を身につけ、
それらを継続して向上できる素養を養う。
(D1)自分の意見や課題に対する解決法を計画的に組み立て、論理的に表現、討議、まとめる能力を有する。
(D2)国際的に通用する言語によるコミュニケーション基礎能力を有する。
(D3)自主的に学習を継続できる能力を有する。
（D4）他者に方向性を示し、目標の実現のために他者と協調・協働して行動できる能力を有する。</a:t>
          </a:r>
        </a:p>
      </xdr:txBody>
    </xdr:sp>
    <xdr:clientData/>
  </xdr:oneCellAnchor>
  <xdr:oneCellAnchor>
    <xdr:from>
      <xdr:col>2</xdr:col>
      <xdr:colOff>419100</xdr:colOff>
      <xdr:row>6</xdr:row>
      <xdr:rowOff>57150</xdr:rowOff>
    </xdr:from>
    <xdr:ext cx="400050" cy="152400"/>
    <xdr:sp>
      <xdr:nvSpPr>
        <xdr:cNvPr id="2" name="TextBox 14"/>
        <xdr:cNvSpPr txBox="1">
          <a:spLocks noChangeArrowheads="1"/>
        </xdr:cNvSpPr>
      </xdr:nvSpPr>
      <xdr:spPr>
        <a:xfrm>
          <a:off x="904875" y="1152525"/>
          <a:ext cx="400050" cy="152400"/>
        </a:xfrm>
        <a:prstGeom prst="rect">
          <a:avLst/>
        </a:prstGeom>
        <a:noFill/>
        <a:ln w="9525" cmpd="sng">
          <a:noFill/>
        </a:ln>
      </xdr:spPr>
      <xdr:txBody>
        <a:bodyPr vertOverflow="clip" wrap="square">
          <a:spAutoFit/>
        </a:bodyPr>
        <a:p>
          <a:pPr algn="l">
            <a:defRPr/>
          </a:pPr>
          <a:r>
            <a:rPr lang="en-US" cap="none" sz="600" b="0" i="0" u="none" baseline="0">
              <a:latin typeface="ＭＳ Ｐゴシック"/>
              <a:ea typeface="ＭＳ Ｐゴシック"/>
              <a:cs typeface="ＭＳ Ｐゴシック"/>
            </a:rPr>
            <a:t>学年・期別</a:t>
          </a:r>
        </a:p>
      </xdr:txBody>
    </xdr:sp>
    <xdr:clientData/>
  </xdr:oneCellAnchor>
  <xdr:oneCellAnchor>
    <xdr:from>
      <xdr:col>2</xdr:col>
      <xdr:colOff>85725</xdr:colOff>
      <xdr:row>7</xdr:row>
      <xdr:rowOff>57150</xdr:rowOff>
    </xdr:from>
    <xdr:ext cx="361950" cy="152400"/>
    <xdr:sp>
      <xdr:nvSpPr>
        <xdr:cNvPr id="3" name="TextBox 15"/>
        <xdr:cNvSpPr txBox="1">
          <a:spLocks noChangeArrowheads="1"/>
        </xdr:cNvSpPr>
      </xdr:nvSpPr>
      <xdr:spPr>
        <a:xfrm>
          <a:off x="571500" y="1304925"/>
          <a:ext cx="361950" cy="152400"/>
        </a:xfrm>
        <a:prstGeom prst="rect">
          <a:avLst/>
        </a:prstGeom>
        <a:noFill/>
        <a:ln w="9525" cmpd="sng">
          <a:noFill/>
        </a:ln>
      </xdr:spPr>
      <xdr:txBody>
        <a:bodyPr vertOverflow="clip" wrap="square">
          <a:spAutoFit/>
        </a:bodyPr>
        <a:p>
          <a:pPr algn="l">
            <a:defRPr/>
          </a:pPr>
          <a:r>
            <a:rPr lang="en-US" cap="none" sz="600" b="0" i="0" u="none" baseline="0">
              <a:latin typeface="ＭＳ Ｐゴシック"/>
              <a:ea typeface="ＭＳ Ｐゴシック"/>
              <a:cs typeface="ＭＳ Ｐゴシック"/>
            </a:rPr>
            <a:t>科目種別</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xdr:row>
      <xdr:rowOff>142875</xdr:rowOff>
    </xdr:from>
    <xdr:to>
      <xdr:col>12</xdr:col>
      <xdr:colOff>590550</xdr:colOff>
      <xdr:row>32</xdr:row>
      <xdr:rowOff>19050</xdr:rowOff>
    </xdr:to>
    <xdr:pic>
      <xdr:nvPicPr>
        <xdr:cNvPr id="1" name="Picture 1"/>
        <xdr:cNvPicPr preferRelativeResize="1">
          <a:picLocks noChangeAspect="1"/>
        </xdr:cNvPicPr>
      </xdr:nvPicPr>
      <xdr:blipFill>
        <a:blip r:embed="rId1"/>
        <a:stretch>
          <a:fillRect/>
        </a:stretch>
      </xdr:blipFill>
      <xdr:spPr>
        <a:xfrm>
          <a:off x="180975" y="1362075"/>
          <a:ext cx="8639175" cy="4848225"/>
        </a:xfrm>
        <a:prstGeom prst="rect">
          <a:avLst/>
        </a:prstGeom>
        <a:noFill/>
        <a:ln w="28575" cmpd="sng">
          <a:solidFill>
            <a:srgbClr val="000000"/>
          </a:solidFill>
          <a:headEnd type="none"/>
          <a:tailEnd type="none"/>
        </a:ln>
      </xdr:spPr>
    </xdr:pic>
    <xdr:clientData/>
  </xdr:twoCellAnchor>
  <xdr:twoCellAnchor>
    <xdr:from>
      <xdr:col>7</xdr:col>
      <xdr:colOff>561975</xdr:colOff>
      <xdr:row>4</xdr:row>
      <xdr:rowOff>38100</xdr:rowOff>
    </xdr:from>
    <xdr:to>
      <xdr:col>8</xdr:col>
      <xdr:colOff>666750</xdr:colOff>
      <xdr:row>5</xdr:row>
      <xdr:rowOff>85725</xdr:rowOff>
    </xdr:to>
    <xdr:sp>
      <xdr:nvSpPr>
        <xdr:cNvPr id="2" name="AutoShape 2"/>
        <xdr:cNvSpPr>
          <a:spLocks/>
        </xdr:cNvSpPr>
      </xdr:nvSpPr>
      <xdr:spPr>
        <a:xfrm>
          <a:off x="5362575" y="1428750"/>
          <a:ext cx="790575" cy="219075"/>
        </a:xfrm>
        <a:prstGeom prst="ellipse">
          <a:avLst/>
        </a:prstGeom>
        <a:noFill/>
        <a:ln w="28575" cmpd="sng">
          <a:solidFill>
            <a:srgbClr val="CC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4</xdr:row>
      <xdr:rowOff>38100</xdr:rowOff>
    </xdr:from>
    <xdr:to>
      <xdr:col>10</xdr:col>
      <xdr:colOff>666750</xdr:colOff>
      <xdr:row>5</xdr:row>
      <xdr:rowOff>85725</xdr:rowOff>
    </xdr:to>
    <xdr:sp>
      <xdr:nvSpPr>
        <xdr:cNvPr id="3" name="AutoShape 3"/>
        <xdr:cNvSpPr>
          <a:spLocks/>
        </xdr:cNvSpPr>
      </xdr:nvSpPr>
      <xdr:spPr>
        <a:xfrm>
          <a:off x="6229350" y="1428750"/>
          <a:ext cx="1295400" cy="219075"/>
        </a:xfrm>
        <a:prstGeom prst="ellipse">
          <a:avLst/>
        </a:prstGeom>
        <a:noFill/>
        <a:ln w="28575" cmpd="sng">
          <a:solidFill>
            <a:srgbClr val="CC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466725</xdr:colOff>
      <xdr:row>31</xdr:row>
      <xdr:rowOff>19050</xdr:rowOff>
    </xdr:from>
    <xdr:to>
      <xdr:col>2</xdr:col>
      <xdr:colOff>180975</xdr:colOff>
      <xdr:row>32</xdr:row>
      <xdr:rowOff>66675</xdr:rowOff>
    </xdr:to>
    <xdr:sp>
      <xdr:nvSpPr>
        <xdr:cNvPr id="4" name="AutoShape 5"/>
        <xdr:cNvSpPr>
          <a:spLocks/>
        </xdr:cNvSpPr>
      </xdr:nvSpPr>
      <xdr:spPr>
        <a:xfrm>
          <a:off x="466725" y="6038850"/>
          <a:ext cx="1085850" cy="219075"/>
        </a:xfrm>
        <a:prstGeom prst="ellipse">
          <a:avLst/>
        </a:prstGeom>
        <a:noFill/>
        <a:ln w="28575" cmpd="sng">
          <a:solidFill>
            <a:srgbClr val="CC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638175</xdr:colOff>
      <xdr:row>10</xdr:row>
      <xdr:rowOff>161925</xdr:rowOff>
    </xdr:from>
    <xdr:to>
      <xdr:col>7</xdr:col>
      <xdr:colOff>276225</xdr:colOff>
      <xdr:row>31</xdr:row>
      <xdr:rowOff>161925</xdr:rowOff>
    </xdr:to>
    <xdr:sp>
      <xdr:nvSpPr>
        <xdr:cNvPr id="5" name="AutoShape 7"/>
        <xdr:cNvSpPr>
          <a:spLocks/>
        </xdr:cNvSpPr>
      </xdr:nvSpPr>
      <xdr:spPr>
        <a:xfrm>
          <a:off x="4067175" y="2581275"/>
          <a:ext cx="1009650" cy="3600450"/>
        </a:xfrm>
        <a:prstGeom prst="rect">
          <a:avLst/>
        </a:prstGeom>
        <a:noFill/>
        <a:ln w="28575"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8</xdr:row>
      <xdr:rowOff>76200</xdr:rowOff>
    </xdr:from>
    <xdr:to>
      <xdr:col>6</xdr:col>
      <xdr:colOff>314325</xdr:colOff>
      <xdr:row>10</xdr:row>
      <xdr:rowOff>161925</xdr:rowOff>
    </xdr:to>
    <xdr:sp>
      <xdr:nvSpPr>
        <xdr:cNvPr id="6" name="AutoShape 9"/>
        <xdr:cNvSpPr>
          <a:spLocks/>
        </xdr:cNvSpPr>
      </xdr:nvSpPr>
      <xdr:spPr>
        <a:xfrm>
          <a:off x="4286250" y="2152650"/>
          <a:ext cx="142875" cy="428625"/>
        </a:xfrm>
        <a:prstGeom prst="line">
          <a:avLst/>
        </a:prstGeom>
        <a:noFill/>
        <a:ln w="28575" cmpd="sng">
          <a:solidFill>
            <a:srgbClr val="0000FF"/>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200025</xdr:colOff>
      <xdr:row>10</xdr:row>
      <xdr:rowOff>19050</xdr:rowOff>
    </xdr:from>
    <xdr:to>
      <xdr:col>11</xdr:col>
      <xdr:colOff>123825</xdr:colOff>
      <xdr:row>31</xdr:row>
      <xdr:rowOff>161925</xdr:rowOff>
    </xdr:to>
    <xdr:sp>
      <xdr:nvSpPr>
        <xdr:cNvPr id="7" name="AutoShape 10"/>
        <xdr:cNvSpPr>
          <a:spLocks/>
        </xdr:cNvSpPr>
      </xdr:nvSpPr>
      <xdr:spPr>
        <a:xfrm>
          <a:off x="5000625" y="2438400"/>
          <a:ext cx="2667000" cy="3743325"/>
        </a:xfrm>
        <a:prstGeom prst="rect">
          <a:avLst/>
        </a:prstGeom>
        <a:noFill/>
        <a:ln w="28575"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647700</xdr:colOff>
      <xdr:row>16</xdr:row>
      <xdr:rowOff>142875</xdr:rowOff>
    </xdr:from>
    <xdr:to>
      <xdr:col>4</xdr:col>
      <xdr:colOff>533400</xdr:colOff>
      <xdr:row>21</xdr:row>
      <xdr:rowOff>76200</xdr:rowOff>
    </xdr:to>
    <xdr:sp>
      <xdr:nvSpPr>
        <xdr:cNvPr id="8" name="AutoShape 12"/>
        <xdr:cNvSpPr>
          <a:spLocks/>
        </xdr:cNvSpPr>
      </xdr:nvSpPr>
      <xdr:spPr>
        <a:xfrm>
          <a:off x="2705100" y="3590925"/>
          <a:ext cx="571500" cy="790575"/>
        </a:xfrm>
        <a:prstGeom prst="rect">
          <a:avLst/>
        </a:prstGeom>
        <a:noFill/>
        <a:ln w="28575" cmpd="sng">
          <a:solidFill>
            <a:srgbClr val="CC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xdr:colOff>
      <xdr:row>18</xdr:row>
      <xdr:rowOff>85725</xdr:rowOff>
    </xdr:from>
    <xdr:to>
      <xdr:col>3</xdr:col>
      <xdr:colOff>647700</xdr:colOff>
      <xdr:row>18</xdr:row>
      <xdr:rowOff>85725</xdr:rowOff>
    </xdr:to>
    <xdr:sp>
      <xdr:nvSpPr>
        <xdr:cNvPr id="9" name="AutoShape 15"/>
        <xdr:cNvSpPr>
          <a:spLocks/>
        </xdr:cNvSpPr>
      </xdr:nvSpPr>
      <xdr:spPr>
        <a:xfrm>
          <a:off x="1476375" y="3876675"/>
          <a:ext cx="1228725" cy="0"/>
        </a:xfrm>
        <a:prstGeom prst="line">
          <a:avLst/>
        </a:prstGeom>
        <a:noFill/>
        <a:ln w="28575" cmpd="sng">
          <a:solidFill>
            <a:srgbClr val="CC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571500</xdr:colOff>
      <xdr:row>23</xdr:row>
      <xdr:rowOff>19050</xdr:rowOff>
    </xdr:from>
    <xdr:to>
      <xdr:col>4</xdr:col>
      <xdr:colOff>171450</xdr:colOff>
      <xdr:row>25</xdr:row>
      <xdr:rowOff>114300</xdr:rowOff>
    </xdr:to>
    <xdr:sp>
      <xdr:nvSpPr>
        <xdr:cNvPr id="10" name="AutoShape 17"/>
        <xdr:cNvSpPr>
          <a:spLocks/>
        </xdr:cNvSpPr>
      </xdr:nvSpPr>
      <xdr:spPr>
        <a:xfrm>
          <a:off x="2628900" y="4667250"/>
          <a:ext cx="285750" cy="438150"/>
        </a:xfrm>
        <a:prstGeom prst="downArrow">
          <a:avLst>
            <a:gd name="adj1" fmla="val 12134"/>
            <a:gd name="adj2" fmla="val -24726"/>
          </a:avLst>
        </a:prstGeom>
        <a:solidFill>
          <a:srgbClr val="CC0000">
            <a:alpha val="70000"/>
          </a:srgbClr>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200025</xdr:colOff>
      <xdr:row>0</xdr:row>
      <xdr:rowOff>142875</xdr:rowOff>
    </xdr:from>
    <xdr:ext cx="4495800" cy="342900"/>
    <xdr:sp>
      <xdr:nvSpPr>
        <xdr:cNvPr id="11" name="TextBox 20"/>
        <xdr:cNvSpPr txBox="1">
          <a:spLocks noChangeArrowheads="1"/>
        </xdr:cNvSpPr>
      </xdr:nvSpPr>
      <xdr:spPr>
        <a:xfrm>
          <a:off x="1571625" y="142875"/>
          <a:ext cx="4495800" cy="342900"/>
        </a:xfrm>
        <a:prstGeom prst="rect">
          <a:avLst/>
        </a:prstGeom>
        <a:noFill/>
        <a:ln w="9525" cmpd="sng">
          <a:noFill/>
        </a:ln>
      </xdr:spPr>
      <xdr:txBody>
        <a:bodyPr vertOverflow="clip" wrap="square">
          <a:spAutoFit/>
        </a:bodyPr>
        <a:p>
          <a:pPr algn="l">
            <a:defRPr/>
          </a:pPr>
          <a:r>
            <a:rPr lang="en-US" cap="none" sz="2000" b="0" i="0" u="none" baseline="0">
              <a:latin typeface="ＭＳ Ｐゴシック"/>
              <a:ea typeface="ＭＳ Ｐゴシック"/>
              <a:cs typeface="ＭＳ Ｐゴシック"/>
            </a:rPr>
            <a:t>単位取得状況ワークシートの入力の仕方</a:t>
          </a:r>
        </a:p>
      </xdr:txBody>
    </xdr:sp>
    <xdr:clientData/>
  </xdr:oneCellAnchor>
  <xdr:twoCellAnchor editAs="oneCell">
    <xdr:from>
      <xdr:col>15</xdr:col>
      <xdr:colOff>476250</xdr:colOff>
      <xdr:row>3</xdr:row>
      <xdr:rowOff>0</xdr:rowOff>
    </xdr:from>
    <xdr:to>
      <xdr:col>25</xdr:col>
      <xdr:colOff>104775</xdr:colOff>
      <xdr:row>56</xdr:row>
      <xdr:rowOff>95250</xdr:rowOff>
    </xdr:to>
    <xdr:pic>
      <xdr:nvPicPr>
        <xdr:cNvPr id="12" name="Picture 21"/>
        <xdr:cNvPicPr preferRelativeResize="1">
          <a:picLocks noChangeAspect="1"/>
        </xdr:cNvPicPr>
      </xdr:nvPicPr>
      <xdr:blipFill>
        <a:blip r:embed="rId2"/>
        <a:stretch>
          <a:fillRect/>
        </a:stretch>
      </xdr:blipFill>
      <xdr:spPr>
        <a:xfrm>
          <a:off x="10763250" y="1219200"/>
          <a:ext cx="6486525" cy="9182100"/>
        </a:xfrm>
        <a:prstGeom prst="rect">
          <a:avLst/>
        </a:prstGeom>
        <a:noFill/>
        <a:ln w="28575" cmpd="sng">
          <a:solidFill>
            <a:srgbClr val="000000"/>
          </a:solidFill>
          <a:headEnd type="none"/>
          <a:tailEnd type="none"/>
        </a:ln>
      </xdr:spPr>
    </xdr:pic>
    <xdr:clientData/>
  </xdr:twoCellAnchor>
  <xdr:oneCellAnchor>
    <xdr:from>
      <xdr:col>18</xdr:col>
      <xdr:colOff>371475</xdr:colOff>
      <xdr:row>0</xdr:row>
      <xdr:rowOff>104775</xdr:rowOff>
    </xdr:from>
    <xdr:ext cx="2838450" cy="342900"/>
    <xdr:sp>
      <xdr:nvSpPr>
        <xdr:cNvPr id="13" name="TextBox 22"/>
        <xdr:cNvSpPr txBox="1">
          <a:spLocks noChangeArrowheads="1"/>
        </xdr:cNvSpPr>
      </xdr:nvSpPr>
      <xdr:spPr>
        <a:xfrm>
          <a:off x="12715875" y="104775"/>
          <a:ext cx="2838450" cy="342900"/>
        </a:xfrm>
        <a:prstGeom prst="rect">
          <a:avLst/>
        </a:prstGeom>
        <a:noFill/>
        <a:ln w="9525" cmpd="sng">
          <a:noFill/>
        </a:ln>
      </xdr:spPr>
      <xdr:txBody>
        <a:bodyPr vertOverflow="clip" wrap="square">
          <a:spAutoFit/>
        </a:bodyPr>
        <a:p>
          <a:pPr algn="l">
            <a:defRPr/>
          </a:pPr>
          <a:r>
            <a:rPr lang="en-US" cap="none" sz="2000" b="0" i="0" u="none" baseline="0">
              <a:latin typeface="ＭＳ Ｐゴシック"/>
              <a:ea typeface="ＭＳ Ｐゴシック"/>
              <a:cs typeface="ＭＳ Ｐゴシック"/>
            </a:rPr>
            <a:t>成績チェックシートの見方</a:t>
          </a:r>
        </a:p>
      </xdr:txBody>
    </xdr:sp>
    <xdr:clientData/>
  </xdr:oneCellAnchor>
  <xdr:twoCellAnchor>
    <xdr:from>
      <xdr:col>21</xdr:col>
      <xdr:colOff>628650</xdr:colOff>
      <xdr:row>2</xdr:row>
      <xdr:rowOff>266700</xdr:rowOff>
    </xdr:from>
    <xdr:to>
      <xdr:col>25</xdr:col>
      <xdr:colOff>28575</xdr:colOff>
      <xdr:row>4</xdr:row>
      <xdr:rowOff>142875</xdr:rowOff>
    </xdr:to>
    <xdr:sp>
      <xdr:nvSpPr>
        <xdr:cNvPr id="14" name="Rectangle 23"/>
        <xdr:cNvSpPr>
          <a:spLocks/>
        </xdr:cNvSpPr>
      </xdr:nvSpPr>
      <xdr:spPr>
        <a:xfrm>
          <a:off x="15030450" y="1066800"/>
          <a:ext cx="2143125" cy="466725"/>
        </a:xfrm>
        <a:prstGeom prst="rect">
          <a:avLst/>
        </a:prstGeom>
        <a:noFill/>
        <a:ln w="28575" cmpd="sng">
          <a:solidFill>
            <a:srgbClr val="DD080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571500</xdr:colOff>
      <xdr:row>5</xdr:row>
      <xdr:rowOff>47625</xdr:rowOff>
    </xdr:from>
    <xdr:ext cx="4305300" cy="571500"/>
    <xdr:sp>
      <xdr:nvSpPr>
        <xdr:cNvPr id="15" name="TextBox 24"/>
        <xdr:cNvSpPr txBox="1">
          <a:spLocks noChangeArrowheads="1"/>
        </xdr:cNvSpPr>
      </xdr:nvSpPr>
      <xdr:spPr>
        <a:xfrm>
          <a:off x="15659100" y="1609725"/>
          <a:ext cx="4305300" cy="571500"/>
        </a:xfrm>
        <a:prstGeom prst="rect">
          <a:avLst/>
        </a:prstGeom>
        <a:solidFill>
          <a:srgbClr val="FFFFFF"/>
        </a:solidFill>
        <a:ln w="28575" cmpd="sng">
          <a:solidFill>
            <a:srgbClr val="DD0806"/>
          </a:solidFill>
          <a:headEnd type="none"/>
          <a:tailEnd type="none"/>
        </a:ln>
      </xdr:spPr>
      <xdr:txBody>
        <a:bodyPr vertOverflow="clip" wrap="square">
          <a:spAutoFit/>
        </a:bodyPr>
        <a:p>
          <a:pPr algn="l">
            <a:defRPr/>
          </a:pPr>
          <a:r>
            <a:rPr lang="en-US" cap="none" sz="1800" b="0" i="0" u="none" baseline="0">
              <a:solidFill>
                <a:srgbClr val="DD0806"/>
              </a:solidFill>
              <a:latin typeface="ＭＳ Ｐゴシック"/>
              <a:ea typeface="ＭＳ Ｐゴシック"/>
              <a:cs typeface="ＭＳ Ｐゴシック"/>
            </a:rPr>
            <a:t>クリックすれば選択メニューが出てくるので、
３年次進級時に選択すること。</a:t>
          </a:r>
        </a:p>
      </xdr:txBody>
    </xdr:sp>
    <xdr:clientData/>
  </xdr:oneCellAnchor>
  <xdr:oneCellAnchor>
    <xdr:from>
      <xdr:col>15</xdr:col>
      <xdr:colOff>66675</xdr:colOff>
      <xdr:row>1</xdr:row>
      <xdr:rowOff>180975</xdr:rowOff>
    </xdr:from>
    <xdr:ext cx="6629400" cy="304800"/>
    <xdr:sp>
      <xdr:nvSpPr>
        <xdr:cNvPr id="16" name="TextBox 26"/>
        <xdr:cNvSpPr txBox="1">
          <a:spLocks noChangeArrowheads="1"/>
        </xdr:cNvSpPr>
      </xdr:nvSpPr>
      <xdr:spPr>
        <a:xfrm>
          <a:off x="10353675" y="581025"/>
          <a:ext cx="6629400" cy="304800"/>
        </a:xfrm>
        <a:prstGeom prst="rect">
          <a:avLst/>
        </a:prstGeom>
        <a:solidFill>
          <a:srgbClr val="FFFFFF"/>
        </a:solidFill>
        <a:ln w="28575" cmpd="sng">
          <a:solidFill>
            <a:srgbClr val="0000FF"/>
          </a:solidFill>
          <a:headEnd type="none"/>
          <a:tailEnd type="none"/>
        </a:ln>
      </xdr:spPr>
      <xdr:txBody>
        <a:bodyPr vertOverflow="clip" wrap="square">
          <a:spAutoFit/>
        </a:bodyPr>
        <a:p>
          <a:pPr algn="l">
            <a:defRPr/>
          </a:pPr>
          <a:r>
            <a:rPr lang="en-US" cap="none" sz="1800" b="0" i="0" u="none" baseline="0">
              <a:solidFill>
                <a:srgbClr val="000090"/>
              </a:solidFill>
              <a:latin typeface="ＭＳ Ｐゴシック"/>
              <a:ea typeface="ＭＳ Ｐゴシック"/>
              <a:cs typeface="ＭＳ Ｐゴシック"/>
            </a:rPr>
            <a:t>単位取得状況チェックシートの入力により自動入力されます（青枠）。</a:t>
          </a:r>
        </a:p>
      </xdr:txBody>
    </xdr:sp>
    <xdr:clientData/>
  </xdr:oneCellAnchor>
  <xdr:twoCellAnchor>
    <xdr:from>
      <xdr:col>22</xdr:col>
      <xdr:colOff>657225</xdr:colOff>
      <xdr:row>14</xdr:row>
      <xdr:rowOff>114300</xdr:rowOff>
    </xdr:from>
    <xdr:to>
      <xdr:col>24</xdr:col>
      <xdr:colOff>400050</xdr:colOff>
      <xdr:row>21</xdr:row>
      <xdr:rowOff>28575</xdr:rowOff>
    </xdr:to>
    <xdr:sp>
      <xdr:nvSpPr>
        <xdr:cNvPr id="17" name="Rectangle 27"/>
        <xdr:cNvSpPr>
          <a:spLocks/>
        </xdr:cNvSpPr>
      </xdr:nvSpPr>
      <xdr:spPr>
        <a:xfrm>
          <a:off x="15744825" y="3219450"/>
          <a:ext cx="1114425" cy="1114425"/>
        </a:xfrm>
        <a:prstGeom prst="rect">
          <a:avLst/>
        </a:prstGeom>
        <a:noFill/>
        <a:ln w="28575" cmpd="sng">
          <a:solidFill>
            <a:srgbClr val="DD080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523875</xdr:colOff>
      <xdr:row>14</xdr:row>
      <xdr:rowOff>104775</xdr:rowOff>
    </xdr:from>
    <xdr:ext cx="4581525" cy="561975"/>
    <xdr:sp>
      <xdr:nvSpPr>
        <xdr:cNvPr id="18" name="TextBox 28"/>
        <xdr:cNvSpPr txBox="1">
          <a:spLocks noChangeArrowheads="1"/>
        </xdr:cNvSpPr>
      </xdr:nvSpPr>
      <xdr:spPr>
        <a:xfrm>
          <a:off x="16983075" y="3209925"/>
          <a:ext cx="4581525" cy="561975"/>
        </a:xfrm>
        <a:prstGeom prst="rect">
          <a:avLst/>
        </a:prstGeom>
        <a:solidFill>
          <a:srgbClr val="FFFFFF"/>
        </a:solidFill>
        <a:ln w="28575" cmpd="sng">
          <a:solidFill>
            <a:srgbClr val="DD0806"/>
          </a:solidFill>
          <a:headEnd type="none"/>
          <a:tailEnd type="none"/>
        </a:ln>
      </xdr:spPr>
      <xdr:txBody>
        <a:bodyPr vertOverflow="clip" wrap="square">
          <a:spAutoFit/>
        </a:bodyPr>
        <a:p>
          <a:pPr algn="l">
            <a:defRPr/>
          </a:pPr>
          <a:r>
            <a:rPr lang="en-US" cap="none" sz="1800" b="0" i="0" u="none" baseline="0">
              <a:solidFill>
                <a:srgbClr val="DD0806"/>
              </a:solidFill>
              <a:latin typeface="ＭＳ Ｐゴシック"/>
              <a:ea typeface="ＭＳ Ｐゴシック"/>
              <a:cs typeface="ＭＳ Ｐゴシック"/>
            </a:rPr>
            <a:t>２年終了時に一般コース、総合コースへの登録
可能か否かが、「○」「☓」 で表示されます。</a:t>
          </a:r>
        </a:p>
      </xdr:txBody>
    </xdr:sp>
    <xdr:clientData/>
  </xdr:oneCellAnchor>
  <xdr:twoCellAnchor>
    <xdr:from>
      <xdr:col>21</xdr:col>
      <xdr:colOff>152400</xdr:colOff>
      <xdr:row>23</xdr:row>
      <xdr:rowOff>85725</xdr:rowOff>
    </xdr:from>
    <xdr:to>
      <xdr:col>22</xdr:col>
      <xdr:colOff>581025</xdr:colOff>
      <xdr:row>30</xdr:row>
      <xdr:rowOff>0</xdr:rowOff>
    </xdr:to>
    <xdr:sp>
      <xdr:nvSpPr>
        <xdr:cNvPr id="19" name="Rectangle 29"/>
        <xdr:cNvSpPr>
          <a:spLocks/>
        </xdr:cNvSpPr>
      </xdr:nvSpPr>
      <xdr:spPr>
        <a:xfrm>
          <a:off x="14554200" y="4733925"/>
          <a:ext cx="1114425" cy="1114425"/>
        </a:xfrm>
        <a:prstGeom prst="rect">
          <a:avLst/>
        </a:prstGeom>
        <a:noFill/>
        <a:ln w="28575" cmpd="sng">
          <a:solidFill>
            <a:srgbClr val="DD080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85725</xdr:colOff>
      <xdr:row>23</xdr:row>
      <xdr:rowOff>66675</xdr:rowOff>
    </xdr:from>
    <xdr:ext cx="4305300" cy="1076325"/>
    <xdr:sp>
      <xdr:nvSpPr>
        <xdr:cNvPr id="20" name="TextBox 30"/>
        <xdr:cNvSpPr txBox="1">
          <a:spLocks noChangeArrowheads="1"/>
        </xdr:cNvSpPr>
      </xdr:nvSpPr>
      <xdr:spPr>
        <a:xfrm>
          <a:off x="15859125" y="4714875"/>
          <a:ext cx="4305300" cy="1076325"/>
        </a:xfrm>
        <a:prstGeom prst="rect">
          <a:avLst/>
        </a:prstGeom>
        <a:solidFill>
          <a:srgbClr val="FFFFFF"/>
        </a:solidFill>
        <a:ln w="28575" cmpd="sng">
          <a:solidFill>
            <a:srgbClr val="DD0806"/>
          </a:solidFill>
          <a:headEnd type="none"/>
          <a:tailEnd type="none"/>
        </a:ln>
      </xdr:spPr>
      <xdr:txBody>
        <a:bodyPr vertOverflow="clip" wrap="square">
          <a:spAutoFit/>
        </a:bodyPr>
        <a:p>
          <a:pPr algn="l">
            <a:defRPr/>
          </a:pPr>
          <a:r>
            <a:rPr lang="en-US" cap="none" sz="1800" b="0" i="0" u="none" baseline="0">
              <a:solidFill>
                <a:srgbClr val="DD0806"/>
              </a:solidFill>
              <a:latin typeface="ＭＳ Ｐゴシック"/>
              <a:ea typeface="ＭＳ Ｐゴシック"/>
              <a:cs typeface="ＭＳ Ｐゴシック"/>
            </a:rPr>
            <a:t>３年終了時に卒業研究着手可能か否かが、
総合コースの学生は総合コースの欄に、
一般コースの学生は一般コースの欄に、
「○」「☓」 で表示されます。</a:t>
          </a:r>
        </a:p>
      </xdr:txBody>
    </xdr:sp>
    <xdr:clientData/>
  </xdr:oneCellAnchor>
  <xdr:twoCellAnchor>
    <xdr:from>
      <xdr:col>21</xdr:col>
      <xdr:colOff>133350</xdr:colOff>
      <xdr:row>32</xdr:row>
      <xdr:rowOff>66675</xdr:rowOff>
    </xdr:from>
    <xdr:to>
      <xdr:col>22</xdr:col>
      <xdr:colOff>561975</xdr:colOff>
      <xdr:row>38</xdr:row>
      <xdr:rowOff>152400</xdr:rowOff>
    </xdr:to>
    <xdr:sp>
      <xdr:nvSpPr>
        <xdr:cNvPr id="21" name="Rectangle 31"/>
        <xdr:cNvSpPr>
          <a:spLocks/>
        </xdr:cNvSpPr>
      </xdr:nvSpPr>
      <xdr:spPr>
        <a:xfrm>
          <a:off x="14535150" y="6257925"/>
          <a:ext cx="1114425" cy="1114425"/>
        </a:xfrm>
        <a:prstGeom prst="rect">
          <a:avLst/>
        </a:prstGeom>
        <a:noFill/>
        <a:ln w="28575" cmpd="sng">
          <a:solidFill>
            <a:srgbClr val="DD080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76200</xdr:colOff>
      <xdr:row>32</xdr:row>
      <xdr:rowOff>38100</xdr:rowOff>
    </xdr:from>
    <xdr:ext cx="5514975" cy="1076325"/>
    <xdr:sp>
      <xdr:nvSpPr>
        <xdr:cNvPr id="22" name="TextBox 32"/>
        <xdr:cNvSpPr txBox="1">
          <a:spLocks noChangeArrowheads="1"/>
        </xdr:cNvSpPr>
      </xdr:nvSpPr>
      <xdr:spPr>
        <a:xfrm>
          <a:off x="15849600" y="6229350"/>
          <a:ext cx="5514975" cy="1076325"/>
        </a:xfrm>
        <a:prstGeom prst="rect">
          <a:avLst/>
        </a:prstGeom>
        <a:solidFill>
          <a:srgbClr val="FFFFFF"/>
        </a:solidFill>
        <a:ln w="28575" cmpd="sng">
          <a:solidFill>
            <a:srgbClr val="DD0806"/>
          </a:solidFill>
          <a:headEnd type="none"/>
          <a:tailEnd type="none"/>
        </a:ln>
      </xdr:spPr>
      <xdr:txBody>
        <a:bodyPr vertOverflow="clip" wrap="square">
          <a:spAutoFit/>
        </a:bodyPr>
        <a:p>
          <a:pPr algn="l">
            <a:defRPr/>
          </a:pPr>
          <a:r>
            <a:rPr lang="en-US" cap="none" sz="1800" b="0" i="0" u="none" baseline="0">
              <a:solidFill>
                <a:srgbClr val="DD0806"/>
              </a:solidFill>
              <a:latin typeface="ＭＳ Ｐゴシック"/>
              <a:ea typeface="ＭＳ Ｐゴシック"/>
              <a:cs typeface="ＭＳ Ｐゴシック"/>
            </a:rPr>
            <a:t>4年終了時に卒業または総合コース修了可能か否かが、
総合コースの学生は総合コースの欄に、
一般コースの学生は一般コースの欄に、
「○」「☓」 で表示されます。</a:t>
          </a:r>
        </a:p>
      </xdr:txBody>
    </xdr:sp>
    <xdr:clientData/>
  </xdr:oneCellAnchor>
  <xdr:twoCellAnchor>
    <xdr:from>
      <xdr:col>15</xdr:col>
      <xdr:colOff>676275</xdr:colOff>
      <xdr:row>41</xdr:row>
      <xdr:rowOff>95250</xdr:rowOff>
    </xdr:from>
    <xdr:to>
      <xdr:col>19</xdr:col>
      <xdr:colOff>581025</xdr:colOff>
      <xdr:row>55</xdr:row>
      <xdr:rowOff>47625</xdr:rowOff>
    </xdr:to>
    <xdr:sp>
      <xdr:nvSpPr>
        <xdr:cNvPr id="23" name="Rectangle 34"/>
        <xdr:cNvSpPr>
          <a:spLocks/>
        </xdr:cNvSpPr>
      </xdr:nvSpPr>
      <xdr:spPr>
        <a:xfrm>
          <a:off x="10963275" y="7829550"/>
          <a:ext cx="2647950" cy="2352675"/>
        </a:xfrm>
        <a:prstGeom prst="rect">
          <a:avLst/>
        </a:prstGeom>
        <a:noFill/>
        <a:ln w="28575" cmpd="sng">
          <a:solidFill>
            <a:srgbClr val="DD0806"/>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647700</xdr:colOff>
      <xdr:row>55</xdr:row>
      <xdr:rowOff>142875</xdr:rowOff>
    </xdr:from>
    <xdr:ext cx="8829675" cy="552450"/>
    <xdr:sp>
      <xdr:nvSpPr>
        <xdr:cNvPr id="24" name="TextBox 35"/>
        <xdr:cNvSpPr txBox="1">
          <a:spLocks noChangeArrowheads="1"/>
        </xdr:cNvSpPr>
      </xdr:nvSpPr>
      <xdr:spPr>
        <a:xfrm>
          <a:off x="10934700" y="10277475"/>
          <a:ext cx="8829675" cy="552450"/>
        </a:xfrm>
        <a:prstGeom prst="rect">
          <a:avLst/>
        </a:prstGeom>
        <a:solidFill>
          <a:srgbClr val="FFFFFF"/>
        </a:solidFill>
        <a:ln w="28575" cmpd="sng">
          <a:solidFill>
            <a:srgbClr val="DD0806"/>
          </a:solidFill>
          <a:headEnd type="none"/>
          <a:tailEnd type="none"/>
        </a:ln>
      </xdr:spPr>
      <xdr:txBody>
        <a:bodyPr vertOverflow="clip" wrap="square">
          <a:spAutoFit/>
        </a:bodyPr>
        <a:p>
          <a:pPr algn="l">
            <a:defRPr/>
          </a:pPr>
          <a:r>
            <a:rPr lang="en-US" cap="none" sz="1800" b="0" i="0" u="none" baseline="0">
              <a:solidFill>
                <a:srgbClr val="DD0806"/>
              </a:solidFill>
              <a:latin typeface="ＭＳ Ｐゴシック"/>
              <a:ea typeface="ＭＳ Ｐゴシック"/>
              <a:cs typeface="ＭＳ Ｐゴシック"/>
            </a:rPr>
            <a:t>本学科で設定している学習・教育目標（右の囲み）に対して、それぞれの達成度（1点～4点）
が表示されます。毎学期確認して修学の参考にしてください。</a:t>
          </a:r>
        </a:p>
      </xdr:txBody>
    </xdr:sp>
    <xdr:clientData/>
  </xdr:oneCellAnchor>
  <xdr:twoCellAnchor>
    <xdr:from>
      <xdr:col>17</xdr:col>
      <xdr:colOff>123825</xdr:colOff>
      <xdr:row>2</xdr:row>
      <xdr:rowOff>314325</xdr:rowOff>
    </xdr:from>
    <xdr:to>
      <xdr:col>21</xdr:col>
      <xdr:colOff>409575</xdr:colOff>
      <xdr:row>4</xdr:row>
      <xdr:rowOff>57150</xdr:rowOff>
    </xdr:to>
    <xdr:sp>
      <xdr:nvSpPr>
        <xdr:cNvPr id="25" name="Rectangle 38"/>
        <xdr:cNvSpPr>
          <a:spLocks/>
        </xdr:cNvSpPr>
      </xdr:nvSpPr>
      <xdr:spPr>
        <a:xfrm>
          <a:off x="11782425" y="1114425"/>
          <a:ext cx="3028950" cy="333375"/>
        </a:xfrm>
        <a:prstGeom prst="rect">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5</xdr:row>
      <xdr:rowOff>76200</xdr:rowOff>
    </xdr:from>
    <xdr:to>
      <xdr:col>22</xdr:col>
      <xdr:colOff>180975</xdr:colOff>
      <xdr:row>13</xdr:row>
      <xdr:rowOff>76200</xdr:rowOff>
    </xdr:to>
    <xdr:sp>
      <xdr:nvSpPr>
        <xdr:cNvPr id="26" name="Rectangle 39"/>
        <xdr:cNvSpPr>
          <a:spLocks/>
        </xdr:cNvSpPr>
      </xdr:nvSpPr>
      <xdr:spPr>
        <a:xfrm>
          <a:off x="11039475" y="1638300"/>
          <a:ext cx="4229100" cy="1371600"/>
        </a:xfrm>
        <a:prstGeom prst="rect">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14</xdr:row>
      <xdr:rowOff>9525</xdr:rowOff>
    </xdr:from>
    <xdr:to>
      <xdr:col>22</xdr:col>
      <xdr:colOff>504825</xdr:colOff>
      <xdr:row>22</xdr:row>
      <xdr:rowOff>152400</xdr:rowOff>
    </xdr:to>
    <xdr:sp>
      <xdr:nvSpPr>
        <xdr:cNvPr id="27" name="Rectangle 40"/>
        <xdr:cNvSpPr>
          <a:spLocks/>
        </xdr:cNvSpPr>
      </xdr:nvSpPr>
      <xdr:spPr>
        <a:xfrm>
          <a:off x="11077575" y="3114675"/>
          <a:ext cx="4514850" cy="1514475"/>
        </a:xfrm>
        <a:prstGeom prst="rect">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23</xdr:row>
      <xdr:rowOff>47625</xdr:rowOff>
    </xdr:from>
    <xdr:to>
      <xdr:col>20</xdr:col>
      <xdr:colOff>361950</xdr:colOff>
      <xdr:row>32</xdr:row>
      <xdr:rowOff>95250</xdr:rowOff>
    </xdr:to>
    <xdr:sp>
      <xdr:nvSpPr>
        <xdr:cNvPr id="28" name="Rectangle 41"/>
        <xdr:cNvSpPr>
          <a:spLocks/>
        </xdr:cNvSpPr>
      </xdr:nvSpPr>
      <xdr:spPr>
        <a:xfrm>
          <a:off x="11068050" y="4695825"/>
          <a:ext cx="3009900" cy="1590675"/>
        </a:xfrm>
        <a:prstGeom prst="rect">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32</xdr:row>
      <xdr:rowOff>161925</xdr:rowOff>
    </xdr:from>
    <xdr:to>
      <xdr:col>19</xdr:col>
      <xdr:colOff>200025</xdr:colOff>
      <xdr:row>41</xdr:row>
      <xdr:rowOff>57150</xdr:rowOff>
    </xdr:to>
    <xdr:sp>
      <xdr:nvSpPr>
        <xdr:cNvPr id="29" name="Rectangle 42"/>
        <xdr:cNvSpPr>
          <a:spLocks/>
        </xdr:cNvSpPr>
      </xdr:nvSpPr>
      <xdr:spPr>
        <a:xfrm>
          <a:off x="11049000" y="6353175"/>
          <a:ext cx="2181225" cy="1438275"/>
        </a:xfrm>
        <a:prstGeom prst="rect">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D196"/>
  <sheetViews>
    <sheetView tabSelected="1" zoomScale="85" zoomScaleNormal="85" workbookViewId="0" topLeftCell="A1">
      <pane xSplit="6" ySplit="12" topLeftCell="G13" activePane="bottomRight" state="frozen"/>
      <selection pane="topLeft" activeCell="A1" sqref="A1"/>
      <selection pane="topRight" activeCell="G1" sqref="G1"/>
      <selection pane="bottomLeft" activeCell="A11" sqref="A11"/>
      <selection pane="bottomRight" activeCell="AC1" sqref="AC1:AC16384"/>
    </sheetView>
  </sheetViews>
  <sheetFormatPr defaultColWidth="9.00390625" defaultRowHeight="13.5"/>
  <cols>
    <col min="1" max="3" width="4.00390625" style="3" customWidth="1"/>
    <col min="4" max="4" width="17.00390625" style="3" customWidth="1"/>
    <col min="5" max="5" width="3.625" style="3" customWidth="1"/>
    <col min="6" max="6" width="3.625" style="2" customWidth="1"/>
    <col min="7" max="18" width="4.125" style="3" customWidth="1"/>
    <col min="19" max="27" width="4.625" style="4" customWidth="1"/>
    <col min="28" max="28" width="4.75390625" style="4" customWidth="1"/>
    <col min="29" max="29" width="5.625" style="4" hidden="1" customWidth="1"/>
    <col min="30" max="16384" width="9.00390625" style="3" customWidth="1"/>
  </cols>
  <sheetData>
    <row r="1" spans="1:27" ht="15">
      <c r="A1" s="166" t="s">
        <v>217</v>
      </c>
      <c r="B1" s="166"/>
      <c r="C1" s="166"/>
      <c r="D1" s="166"/>
      <c r="E1" s="166"/>
      <c r="F1" s="166"/>
      <c r="G1" s="166"/>
      <c r="H1" s="166"/>
      <c r="I1" s="166"/>
      <c r="J1" s="166"/>
      <c r="K1" s="166"/>
      <c r="L1" s="166"/>
      <c r="M1" s="166"/>
      <c r="N1" s="16"/>
      <c r="O1" s="16"/>
      <c r="P1" s="215" t="s">
        <v>125</v>
      </c>
      <c r="Q1" s="216"/>
      <c r="R1" s="182"/>
      <c r="S1" s="183" t="s">
        <v>218</v>
      </c>
      <c r="T1" s="184"/>
      <c r="U1" s="213"/>
      <c r="V1" s="214"/>
      <c r="W1" s="18" t="s">
        <v>126</v>
      </c>
      <c r="X1" s="167"/>
      <c r="Y1" s="168"/>
      <c r="Z1" s="168"/>
      <c r="AA1" s="168"/>
    </row>
    <row r="2" spans="1:28" ht="9.75" customHeight="1">
      <c r="A2" s="22"/>
      <c r="B2" s="22"/>
      <c r="C2" s="22"/>
      <c r="D2" s="22"/>
      <c r="E2" s="22"/>
      <c r="F2" s="22"/>
      <c r="G2" s="22"/>
      <c r="H2" s="22"/>
      <c r="I2" s="22"/>
      <c r="J2" s="22"/>
      <c r="K2" s="22"/>
      <c r="L2" s="22"/>
      <c r="M2" s="22"/>
      <c r="N2" s="22"/>
      <c r="O2" s="22"/>
      <c r="P2" s="23"/>
      <c r="Q2" s="23"/>
      <c r="R2" s="23"/>
      <c r="S2" s="24" t="s">
        <v>218</v>
      </c>
      <c r="T2" s="23"/>
      <c r="U2" s="23"/>
      <c r="V2" s="25"/>
      <c r="W2" s="25"/>
      <c r="X2" s="7"/>
      <c r="Y2" s="20"/>
      <c r="Z2" s="20"/>
      <c r="AA2" s="20"/>
      <c r="AB2" s="20"/>
    </row>
    <row r="3" spans="1:29" s="31" customFormat="1" ht="12">
      <c r="A3" s="119"/>
      <c r="B3" s="29" t="s">
        <v>151</v>
      </c>
      <c r="C3" s="29"/>
      <c r="D3" s="29"/>
      <c r="E3" s="29"/>
      <c r="F3" s="29"/>
      <c r="G3" s="29"/>
      <c r="H3" s="29"/>
      <c r="I3" s="29"/>
      <c r="J3" s="29"/>
      <c r="K3" s="29"/>
      <c r="L3" s="29"/>
      <c r="M3" s="29"/>
      <c r="N3" s="29"/>
      <c r="O3" s="29"/>
      <c r="P3" s="30"/>
      <c r="Q3" s="30"/>
      <c r="R3" s="30"/>
      <c r="S3" s="30"/>
      <c r="T3" s="30"/>
      <c r="U3" s="30"/>
      <c r="V3" s="30"/>
      <c r="W3" s="30"/>
      <c r="X3" s="30"/>
      <c r="Y3" s="30"/>
      <c r="Z3" s="30"/>
      <c r="AA3" s="30"/>
      <c r="AB3" s="30"/>
      <c r="AC3" s="109"/>
    </row>
    <row r="4" spans="1:29" s="31" customFormat="1" ht="12">
      <c r="A4" s="56"/>
      <c r="B4" s="29" t="s">
        <v>197</v>
      </c>
      <c r="C4" s="29"/>
      <c r="D4" s="29"/>
      <c r="E4" s="29"/>
      <c r="F4" s="29"/>
      <c r="G4" s="29"/>
      <c r="H4" s="29"/>
      <c r="I4" s="29"/>
      <c r="J4" s="29"/>
      <c r="K4" s="29"/>
      <c r="L4" s="29"/>
      <c r="M4" s="29"/>
      <c r="N4" s="29"/>
      <c r="O4" s="29"/>
      <c r="P4" s="30"/>
      <c r="Q4" s="30"/>
      <c r="R4" s="30"/>
      <c r="S4" s="30"/>
      <c r="T4" s="30"/>
      <c r="U4" s="30"/>
      <c r="V4" s="30"/>
      <c r="W4" s="30"/>
      <c r="X4" s="30"/>
      <c r="Y4" s="30"/>
      <c r="Z4" s="30"/>
      <c r="AA4" s="30"/>
      <c r="AB4" s="30"/>
      <c r="AC4" s="109"/>
    </row>
    <row r="5" spans="1:29" s="31" customFormat="1" ht="12">
      <c r="A5" s="32"/>
      <c r="B5" s="202" t="s">
        <v>149</v>
      </c>
      <c r="C5" s="202"/>
      <c r="D5" s="202"/>
      <c r="E5" s="29"/>
      <c r="F5" s="29"/>
      <c r="G5" s="29"/>
      <c r="H5" s="29"/>
      <c r="I5" s="29"/>
      <c r="J5" s="29"/>
      <c r="K5" s="29"/>
      <c r="L5" s="29"/>
      <c r="M5" s="29"/>
      <c r="N5" s="29"/>
      <c r="O5" s="29"/>
      <c r="P5" s="30"/>
      <c r="Q5" s="30"/>
      <c r="R5" s="30"/>
      <c r="S5" s="30"/>
      <c r="T5" s="30"/>
      <c r="U5" s="30"/>
      <c r="V5" s="30"/>
      <c r="W5" s="30"/>
      <c r="X5" s="30"/>
      <c r="Y5" s="30"/>
      <c r="Z5" s="30"/>
      <c r="AA5" s="30"/>
      <c r="AB5" s="30"/>
      <c r="AC5" s="109"/>
    </row>
    <row r="6" spans="1:29" s="31" customFormat="1" ht="12">
      <c r="A6" s="118"/>
      <c r="B6" s="29" t="s">
        <v>241</v>
      </c>
      <c r="C6" s="29"/>
      <c r="D6" s="29"/>
      <c r="E6" s="29"/>
      <c r="F6" s="29"/>
      <c r="G6" s="29"/>
      <c r="H6" s="29"/>
      <c r="I6" s="29"/>
      <c r="J6" s="29"/>
      <c r="K6" s="29"/>
      <c r="L6" s="29"/>
      <c r="M6" s="29"/>
      <c r="N6" s="29"/>
      <c r="O6" s="29"/>
      <c r="P6" s="30"/>
      <c r="Q6" s="30"/>
      <c r="R6" s="30"/>
      <c r="S6" s="30"/>
      <c r="T6" s="30"/>
      <c r="U6" s="30"/>
      <c r="V6" s="30"/>
      <c r="W6" s="30"/>
      <c r="X6" s="30"/>
      <c r="Y6" s="30"/>
      <c r="Z6" s="30"/>
      <c r="AA6" s="30"/>
      <c r="AB6" s="30"/>
      <c r="AC6" s="109"/>
    </row>
    <row r="7" spans="1:29" s="31" customFormat="1" ht="12">
      <c r="A7" s="33"/>
      <c r="B7" s="202" t="s">
        <v>150</v>
      </c>
      <c r="C7" s="202"/>
      <c r="D7" s="202"/>
      <c r="E7" s="29"/>
      <c r="F7" s="29"/>
      <c r="G7" s="29"/>
      <c r="H7" s="29"/>
      <c r="I7" s="29"/>
      <c r="J7" s="29"/>
      <c r="K7" s="29"/>
      <c r="L7" s="29"/>
      <c r="M7" s="29"/>
      <c r="N7" s="29"/>
      <c r="O7" s="29"/>
      <c r="P7" s="30"/>
      <c r="Q7" s="30"/>
      <c r="R7" s="30"/>
      <c r="S7" s="30"/>
      <c r="T7" s="30"/>
      <c r="U7" s="30"/>
      <c r="V7" s="30"/>
      <c r="W7" s="30"/>
      <c r="X7" s="30"/>
      <c r="Y7" s="30"/>
      <c r="Z7" s="30"/>
      <c r="AA7" s="30"/>
      <c r="AB7" s="30"/>
      <c r="AC7" s="109"/>
    </row>
    <row r="8" spans="1:28" ht="9" customHeight="1">
      <c r="A8" s="17"/>
      <c r="B8" s="17"/>
      <c r="C8" s="17"/>
      <c r="D8" s="17"/>
      <c r="E8" s="17"/>
      <c r="F8" s="17"/>
      <c r="G8" s="22"/>
      <c r="H8" s="22"/>
      <c r="I8" s="22"/>
      <c r="J8" s="22"/>
      <c r="K8" s="22"/>
      <c r="L8" s="22"/>
      <c r="M8" s="22"/>
      <c r="N8" s="22"/>
      <c r="O8" s="22"/>
      <c r="P8" s="26"/>
      <c r="Q8" s="26"/>
      <c r="R8" s="26"/>
      <c r="S8" s="27"/>
      <c r="T8" s="26"/>
      <c r="U8" s="26"/>
      <c r="V8" s="7"/>
      <c r="W8" s="7"/>
      <c r="X8" s="7"/>
      <c r="Y8" s="20"/>
      <c r="Z8" s="20"/>
      <c r="AA8" s="20"/>
      <c r="AB8" s="20"/>
    </row>
    <row r="9" spans="1:28" ht="12" customHeight="1">
      <c r="A9" s="237" t="s">
        <v>24</v>
      </c>
      <c r="B9" s="237"/>
      <c r="C9" s="237"/>
      <c r="D9" s="237"/>
      <c r="E9" s="238" t="s">
        <v>29</v>
      </c>
      <c r="F9" s="239" t="s">
        <v>88</v>
      </c>
      <c r="G9" s="203" t="s">
        <v>144</v>
      </c>
      <c r="H9" s="204"/>
      <c r="I9" s="203" t="s">
        <v>141</v>
      </c>
      <c r="J9" s="207"/>
      <c r="K9" s="240" t="s">
        <v>142</v>
      </c>
      <c r="L9" s="241"/>
      <c r="M9" s="240" t="s">
        <v>143</v>
      </c>
      <c r="N9" s="241"/>
      <c r="O9" s="194" t="s">
        <v>147</v>
      </c>
      <c r="P9" s="221" t="s">
        <v>148</v>
      </c>
      <c r="Q9" s="246" t="s">
        <v>123</v>
      </c>
      <c r="R9" s="169" t="s">
        <v>178</v>
      </c>
      <c r="S9" s="231" t="s">
        <v>292</v>
      </c>
      <c r="T9" s="232"/>
      <c r="U9" s="232"/>
      <c r="V9" s="232"/>
      <c r="W9" s="232"/>
      <c r="X9" s="232"/>
      <c r="Y9" s="232"/>
      <c r="Z9" s="232"/>
      <c r="AA9" s="232"/>
      <c r="AB9" s="233"/>
    </row>
    <row r="10" spans="1:28" ht="12" customHeight="1">
      <c r="A10" s="237"/>
      <c r="B10" s="237"/>
      <c r="C10" s="237"/>
      <c r="D10" s="237"/>
      <c r="E10" s="238"/>
      <c r="F10" s="239"/>
      <c r="G10" s="205"/>
      <c r="H10" s="206"/>
      <c r="I10" s="205"/>
      <c r="J10" s="208"/>
      <c r="K10" s="242"/>
      <c r="L10" s="243"/>
      <c r="M10" s="242"/>
      <c r="N10" s="243"/>
      <c r="O10" s="195"/>
      <c r="P10" s="222"/>
      <c r="Q10" s="247"/>
      <c r="R10" s="170"/>
      <c r="S10" s="234"/>
      <c r="T10" s="235"/>
      <c r="U10" s="235"/>
      <c r="V10" s="235"/>
      <c r="W10" s="235"/>
      <c r="X10" s="235"/>
      <c r="Y10" s="235"/>
      <c r="Z10" s="235"/>
      <c r="AA10" s="235"/>
      <c r="AB10" s="236"/>
    </row>
    <row r="11" spans="1:28" ht="12" customHeight="1">
      <c r="A11" s="237"/>
      <c r="B11" s="237"/>
      <c r="C11" s="237"/>
      <c r="D11" s="237"/>
      <c r="E11" s="238"/>
      <c r="F11" s="239"/>
      <c r="G11" s="244" t="s">
        <v>146</v>
      </c>
      <c r="H11" s="244" t="s">
        <v>145</v>
      </c>
      <c r="I11" s="244" t="s">
        <v>146</v>
      </c>
      <c r="J11" s="203" t="s">
        <v>145</v>
      </c>
      <c r="K11" s="217" t="s">
        <v>146</v>
      </c>
      <c r="L11" s="219" t="s">
        <v>145</v>
      </c>
      <c r="M11" s="217" t="s">
        <v>146</v>
      </c>
      <c r="N11" s="219" t="s">
        <v>145</v>
      </c>
      <c r="O11" s="195"/>
      <c r="P11" s="222"/>
      <c r="Q11" s="247"/>
      <c r="R11" s="170"/>
      <c r="S11" s="229" t="s">
        <v>3</v>
      </c>
      <c r="T11" s="226" t="s">
        <v>4</v>
      </c>
      <c r="U11" s="227"/>
      <c r="V11" s="226" t="s">
        <v>5</v>
      </c>
      <c r="W11" s="228"/>
      <c r="X11" s="228"/>
      <c r="Y11" s="226" t="s">
        <v>6</v>
      </c>
      <c r="Z11" s="228"/>
      <c r="AA11" s="228"/>
      <c r="AB11" s="227"/>
    </row>
    <row r="12" spans="1:30" ht="12" customHeight="1">
      <c r="A12" s="237"/>
      <c r="B12" s="237"/>
      <c r="C12" s="237"/>
      <c r="D12" s="237"/>
      <c r="E12" s="238"/>
      <c r="F12" s="239"/>
      <c r="G12" s="245"/>
      <c r="H12" s="245"/>
      <c r="I12" s="245"/>
      <c r="J12" s="205"/>
      <c r="K12" s="218"/>
      <c r="L12" s="220"/>
      <c r="M12" s="218"/>
      <c r="N12" s="220"/>
      <c r="O12" s="196"/>
      <c r="P12" s="223"/>
      <c r="Q12" s="248"/>
      <c r="R12" s="171"/>
      <c r="S12" s="230"/>
      <c r="T12" s="70" t="s">
        <v>7</v>
      </c>
      <c r="U12" s="70" t="s">
        <v>8</v>
      </c>
      <c r="V12" s="70" t="s">
        <v>9</v>
      </c>
      <c r="W12" s="70" t="s">
        <v>10</v>
      </c>
      <c r="X12" s="70" t="s">
        <v>49</v>
      </c>
      <c r="Y12" s="70" t="s">
        <v>11</v>
      </c>
      <c r="Z12" s="70" t="s">
        <v>12</v>
      </c>
      <c r="AA12" s="70" t="s">
        <v>13</v>
      </c>
      <c r="AB12" s="70" t="s">
        <v>295</v>
      </c>
      <c r="AD12" s="35"/>
    </row>
    <row r="13" spans="1:29" ht="15" customHeight="1">
      <c r="A13" s="197" t="s">
        <v>34</v>
      </c>
      <c r="B13" s="225" t="s">
        <v>127</v>
      </c>
      <c r="C13" s="225"/>
      <c r="D13" s="9" t="s">
        <v>35</v>
      </c>
      <c r="E13" s="10">
        <v>2</v>
      </c>
      <c r="F13" s="11" t="s">
        <v>124</v>
      </c>
      <c r="G13" s="57"/>
      <c r="H13" s="57"/>
      <c r="I13" s="57"/>
      <c r="J13" s="57"/>
      <c r="K13" s="59"/>
      <c r="L13" s="60"/>
      <c r="M13" s="59"/>
      <c r="N13" s="60"/>
      <c r="O13" s="74">
        <f>IF(COUNT(G13:N13)&gt;0,IF(Q13=4,"S",IF(Q13=3,"A",IF(Q13=2,"B",IF(Q13=1,"C","不可")))),"")</f>
      </c>
      <c r="P13" s="71">
        <f>IF(COUNT(G13:N13)&gt;0,IF(Q13&gt;0,E13,0),"")</f>
      </c>
      <c r="Q13" s="72">
        <f>IF(COUNT(G13:N13)&gt;0,MAX(G13:N13),"")</f>
      </c>
      <c r="R13" s="73">
        <f>IF(Q13="","",Q13*E13)</f>
      </c>
      <c r="S13" s="185" t="s">
        <v>325</v>
      </c>
      <c r="T13" s="186"/>
      <c r="U13" s="186"/>
      <c r="V13" s="186"/>
      <c r="W13" s="186"/>
      <c r="X13" s="186"/>
      <c r="Y13" s="186"/>
      <c r="Z13" s="186"/>
      <c r="AA13" s="186"/>
      <c r="AB13" s="186"/>
      <c r="AC13" s="4" t="s">
        <v>294</v>
      </c>
    </row>
    <row r="14" spans="1:29" ht="15" customHeight="1">
      <c r="A14" s="197"/>
      <c r="B14" s="197" t="s">
        <v>137</v>
      </c>
      <c r="C14" s="197" t="s">
        <v>128</v>
      </c>
      <c r="D14" s="9" t="s">
        <v>36</v>
      </c>
      <c r="E14" s="10">
        <v>2</v>
      </c>
      <c r="F14" s="11" t="s">
        <v>124</v>
      </c>
      <c r="G14" s="57"/>
      <c r="H14" s="57"/>
      <c r="I14" s="57"/>
      <c r="J14" s="57"/>
      <c r="K14" s="59"/>
      <c r="L14" s="60"/>
      <c r="M14" s="59"/>
      <c r="N14" s="60"/>
      <c r="O14" s="74">
        <f aca="true" t="shared" si="0" ref="O14:O88">IF(COUNT(G14:N14)&gt;0,IF(Q14=4,"S",IF(Q14=3,"A",IF(Q14=2,"B",IF(Q14=1,"C","不可")))),"")</f>
      </c>
      <c r="P14" s="71">
        <f aca="true" t="shared" si="1" ref="P14:P88">IF(COUNT(G14:N14)&gt;0,IF(Q14&gt;0,E14,0),"")</f>
      </c>
      <c r="Q14" s="72">
        <f aca="true" t="shared" si="2" ref="Q14:Q88">IF(COUNT(G14:N14)&gt;0,MAX(G14:N14),"")</f>
      </c>
      <c r="R14" s="75">
        <f aca="true" t="shared" si="3" ref="R14:R88">IF(Q14="","",Q14*E14)</f>
      </c>
      <c r="S14" s="185" t="s">
        <v>325</v>
      </c>
      <c r="T14" s="186"/>
      <c r="U14" s="186"/>
      <c r="V14" s="186"/>
      <c r="W14" s="186"/>
      <c r="X14" s="186"/>
      <c r="Y14" s="186"/>
      <c r="Z14" s="186"/>
      <c r="AA14" s="186"/>
      <c r="AB14" s="186"/>
      <c r="AC14" s="4" t="s">
        <v>294</v>
      </c>
    </row>
    <row r="15" spans="1:29" ht="15" customHeight="1">
      <c r="A15" s="197"/>
      <c r="B15" s="197"/>
      <c r="C15" s="197"/>
      <c r="D15" s="9" t="s">
        <v>219</v>
      </c>
      <c r="E15" s="10">
        <v>2</v>
      </c>
      <c r="F15" s="11" t="s">
        <v>124</v>
      </c>
      <c r="G15" s="57"/>
      <c r="H15" s="57"/>
      <c r="I15" s="57"/>
      <c r="J15" s="57"/>
      <c r="K15" s="59"/>
      <c r="L15" s="60"/>
      <c r="M15" s="59"/>
      <c r="N15" s="60"/>
      <c r="O15" s="74">
        <f t="shared" si="0"/>
      </c>
      <c r="P15" s="71">
        <f t="shared" si="1"/>
      </c>
      <c r="Q15" s="72">
        <f t="shared" si="2"/>
      </c>
      <c r="R15" s="75">
        <f t="shared" si="3"/>
      </c>
      <c r="S15" s="185" t="s">
        <v>325</v>
      </c>
      <c r="T15" s="186"/>
      <c r="U15" s="186"/>
      <c r="V15" s="186"/>
      <c r="W15" s="186"/>
      <c r="X15" s="186"/>
      <c r="Y15" s="186"/>
      <c r="Z15" s="186"/>
      <c r="AA15" s="186"/>
      <c r="AB15" s="186"/>
      <c r="AC15" s="4" t="s">
        <v>294</v>
      </c>
    </row>
    <row r="16" spans="1:29" ht="15" customHeight="1">
      <c r="A16" s="197"/>
      <c r="B16" s="197"/>
      <c r="C16" s="197"/>
      <c r="D16" s="9" t="s">
        <v>37</v>
      </c>
      <c r="E16" s="10">
        <v>2</v>
      </c>
      <c r="F16" s="11" t="s">
        <v>124</v>
      </c>
      <c r="G16" s="57"/>
      <c r="H16" s="57"/>
      <c r="I16" s="57"/>
      <c r="J16" s="57"/>
      <c r="K16" s="59"/>
      <c r="L16" s="60"/>
      <c r="M16" s="59"/>
      <c r="N16" s="60"/>
      <c r="O16" s="74">
        <f t="shared" si="0"/>
      </c>
      <c r="P16" s="71">
        <f t="shared" si="1"/>
      </c>
      <c r="Q16" s="72">
        <f t="shared" si="2"/>
      </c>
      <c r="R16" s="75">
        <f t="shared" si="3"/>
      </c>
      <c r="S16" s="185" t="s">
        <v>325</v>
      </c>
      <c r="T16" s="186"/>
      <c r="U16" s="186"/>
      <c r="V16" s="186"/>
      <c r="W16" s="186"/>
      <c r="X16" s="186"/>
      <c r="Y16" s="186"/>
      <c r="Z16" s="186"/>
      <c r="AA16" s="186"/>
      <c r="AB16" s="186"/>
      <c r="AC16" s="4" t="s">
        <v>294</v>
      </c>
    </row>
    <row r="17" spans="1:29" ht="15" customHeight="1">
      <c r="A17" s="197"/>
      <c r="B17" s="197"/>
      <c r="C17" s="197"/>
      <c r="D17" s="9" t="s">
        <v>38</v>
      </c>
      <c r="E17" s="10">
        <v>2</v>
      </c>
      <c r="F17" s="11" t="s">
        <v>124</v>
      </c>
      <c r="G17" s="57"/>
      <c r="H17" s="57"/>
      <c r="I17" s="57"/>
      <c r="J17" s="57"/>
      <c r="K17" s="59"/>
      <c r="L17" s="60"/>
      <c r="M17" s="59"/>
      <c r="N17" s="60"/>
      <c r="O17" s="74">
        <f t="shared" si="0"/>
      </c>
      <c r="P17" s="71">
        <f t="shared" si="1"/>
      </c>
      <c r="Q17" s="72">
        <f t="shared" si="2"/>
      </c>
      <c r="R17" s="75">
        <f t="shared" si="3"/>
      </c>
      <c r="S17" s="185" t="s">
        <v>325</v>
      </c>
      <c r="T17" s="186"/>
      <c r="U17" s="186"/>
      <c r="V17" s="186"/>
      <c r="W17" s="186"/>
      <c r="X17" s="186"/>
      <c r="Y17" s="186"/>
      <c r="Z17" s="186"/>
      <c r="AA17" s="186"/>
      <c r="AB17" s="186"/>
      <c r="AC17" s="4" t="s">
        <v>294</v>
      </c>
    </row>
    <row r="18" spans="1:29" ht="15" customHeight="1">
      <c r="A18" s="197"/>
      <c r="B18" s="197"/>
      <c r="C18" s="197"/>
      <c r="D18" s="9" t="s">
        <v>39</v>
      </c>
      <c r="E18" s="10">
        <v>2</v>
      </c>
      <c r="F18" s="11" t="s">
        <v>124</v>
      </c>
      <c r="G18" s="57"/>
      <c r="H18" s="57"/>
      <c r="I18" s="57"/>
      <c r="J18" s="57"/>
      <c r="K18" s="59"/>
      <c r="L18" s="60"/>
      <c r="M18" s="59"/>
      <c r="N18" s="60"/>
      <c r="O18" s="74">
        <f t="shared" si="0"/>
      </c>
      <c r="P18" s="71">
        <f t="shared" si="1"/>
      </c>
      <c r="Q18" s="72">
        <f t="shared" si="2"/>
      </c>
      <c r="R18" s="75">
        <f t="shared" si="3"/>
      </c>
      <c r="S18" s="185" t="s">
        <v>325</v>
      </c>
      <c r="T18" s="186"/>
      <c r="U18" s="186"/>
      <c r="V18" s="186"/>
      <c r="W18" s="186"/>
      <c r="X18" s="186"/>
      <c r="Y18" s="186"/>
      <c r="Z18" s="186"/>
      <c r="AA18" s="186"/>
      <c r="AB18" s="186"/>
      <c r="AC18" s="4" t="s">
        <v>294</v>
      </c>
    </row>
    <row r="19" spans="1:29" ht="15" customHeight="1">
      <c r="A19" s="197"/>
      <c r="B19" s="197"/>
      <c r="C19" s="197"/>
      <c r="D19" s="9" t="s">
        <v>40</v>
      </c>
      <c r="E19" s="10">
        <v>2</v>
      </c>
      <c r="F19" s="11" t="s">
        <v>124</v>
      </c>
      <c r="G19" s="57"/>
      <c r="H19" s="57"/>
      <c r="I19" s="57"/>
      <c r="J19" s="57"/>
      <c r="K19" s="59"/>
      <c r="L19" s="60"/>
      <c r="M19" s="59"/>
      <c r="N19" s="60"/>
      <c r="O19" s="74">
        <f t="shared" si="0"/>
      </c>
      <c r="P19" s="71">
        <f t="shared" si="1"/>
      </c>
      <c r="Q19" s="72">
        <f t="shared" si="2"/>
      </c>
      <c r="R19" s="75">
        <f t="shared" si="3"/>
      </c>
      <c r="S19" s="185" t="s">
        <v>325</v>
      </c>
      <c r="T19" s="186"/>
      <c r="U19" s="186"/>
      <c r="V19" s="186"/>
      <c r="W19" s="186"/>
      <c r="X19" s="186"/>
      <c r="Y19" s="186"/>
      <c r="Z19" s="186"/>
      <c r="AA19" s="186"/>
      <c r="AB19" s="186"/>
      <c r="AC19" s="4" t="s">
        <v>294</v>
      </c>
    </row>
    <row r="20" spans="1:29" ht="15" customHeight="1">
      <c r="A20" s="197"/>
      <c r="B20" s="197"/>
      <c r="C20" s="197"/>
      <c r="D20" s="9" t="s">
        <v>41</v>
      </c>
      <c r="E20" s="10">
        <v>2</v>
      </c>
      <c r="F20" s="11" t="s">
        <v>124</v>
      </c>
      <c r="G20" s="57"/>
      <c r="H20" s="57"/>
      <c r="I20" s="57"/>
      <c r="J20" s="57"/>
      <c r="K20" s="59"/>
      <c r="L20" s="60"/>
      <c r="M20" s="59"/>
      <c r="N20" s="60"/>
      <c r="O20" s="74">
        <f t="shared" si="0"/>
      </c>
      <c r="P20" s="71">
        <f t="shared" si="1"/>
      </c>
      <c r="Q20" s="72">
        <f t="shared" si="2"/>
      </c>
      <c r="R20" s="75">
        <f t="shared" si="3"/>
      </c>
      <c r="S20" s="185" t="s">
        <v>325</v>
      </c>
      <c r="T20" s="186"/>
      <c r="U20" s="186"/>
      <c r="V20" s="186"/>
      <c r="W20" s="186"/>
      <c r="X20" s="186"/>
      <c r="Y20" s="186"/>
      <c r="Z20" s="186"/>
      <c r="AA20" s="186"/>
      <c r="AB20" s="186"/>
      <c r="AC20" s="4" t="s">
        <v>294</v>
      </c>
    </row>
    <row r="21" spans="1:29" ht="15" customHeight="1">
      <c r="A21" s="197"/>
      <c r="B21" s="197"/>
      <c r="C21" s="197"/>
      <c r="D21" s="9" t="s">
        <v>42</v>
      </c>
      <c r="E21" s="10">
        <v>2</v>
      </c>
      <c r="F21" s="11" t="s">
        <v>124</v>
      </c>
      <c r="G21" s="57"/>
      <c r="H21" s="57"/>
      <c r="I21" s="57"/>
      <c r="J21" s="57"/>
      <c r="K21" s="59"/>
      <c r="L21" s="60"/>
      <c r="M21" s="59"/>
      <c r="N21" s="60"/>
      <c r="O21" s="74">
        <f t="shared" si="0"/>
      </c>
      <c r="P21" s="71">
        <f t="shared" si="1"/>
      </c>
      <c r="Q21" s="72">
        <f t="shared" si="2"/>
      </c>
      <c r="R21" s="75">
        <f t="shared" si="3"/>
      </c>
      <c r="S21" s="185" t="s">
        <v>325</v>
      </c>
      <c r="T21" s="186"/>
      <c r="U21" s="186"/>
      <c r="V21" s="186"/>
      <c r="W21" s="186"/>
      <c r="X21" s="186"/>
      <c r="Y21" s="186"/>
      <c r="Z21" s="186"/>
      <c r="AA21" s="186"/>
      <c r="AB21" s="186"/>
      <c r="AC21" s="4" t="s">
        <v>294</v>
      </c>
    </row>
    <row r="22" spans="1:29" ht="15" customHeight="1">
      <c r="A22" s="197"/>
      <c r="B22" s="197"/>
      <c r="C22" s="197"/>
      <c r="D22" s="9" t="s">
        <v>43</v>
      </c>
      <c r="E22" s="10">
        <v>2</v>
      </c>
      <c r="F22" s="11" t="s">
        <v>124</v>
      </c>
      <c r="G22" s="57"/>
      <c r="H22" s="57"/>
      <c r="I22" s="57"/>
      <c r="J22" s="57"/>
      <c r="K22" s="59"/>
      <c r="L22" s="60"/>
      <c r="M22" s="59"/>
      <c r="N22" s="60"/>
      <c r="O22" s="74">
        <f t="shared" si="0"/>
      </c>
      <c r="P22" s="71">
        <f t="shared" si="1"/>
      </c>
      <c r="Q22" s="72">
        <f t="shared" si="2"/>
      </c>
      <c r="R22" s="75">
        <f t="shared" si="3"/>
      </c>
      <c r="S22" s="185" t="s">
        <v>325</v>
      </c>
      <c r="T22" s="186"/>
      <c r="U22" s="186"/>
      <c r="V22" s="186"/>
      <c r="W22" s="186"/>
      <c r="X22" s="186"/>
      <c r="Y22" s="186"/>
      <c r="Z22" s="186"/>
      <c r="AA22" s="186"/>
      <c r="AB22" s="186"/>
      <c r="AC22" s="4" t="s">
        <v>294</v>
      </c>
    </row>
    <row r="23" spans="1:29" ht="15" customHeight="1">
      <c r="A23" s="197"/>
      <c r="B23" s="197"/>
      <c r="C23" s="197"/>
      <c r="D23" s="9" t="s">
        <v>28</v>
      </c>
      <c r="E23" s="10">
        <v>2</v>
      </c>
      <c r="F23" s="11" t="s">
        <v>124</v>
      </c>
      <c r="G23" s="57"/>
      <c r="H23" s="57"/>
      <c r="I23" s="57"/>
      <c r="J23" s="57"/>
      <c r="K23" s="59"/>
      <c r="L23" s="60"/>
      <c r="M23" s="59"/>
      <c r="N23" s="60"/>
      <c r="O23" s="74">
        <f t="shared" si="0"/>
      </c>
      <c r="P23" s="71">
        <f t="shared" si="1"/>
      </c>
      <c r="Q23" s="72">
        <f t="shared" si="2"/>
      </c>
      <c r="R23" s="75">
        <f t="shared" si="3"/>
      </c>
      <c r="S23" s="185" t="s">
        <v>325</v>
      </c>
      <c r="T23" s="186"/>
      <c r="U23" s="186"/>
      <c r="V23" s="186"/>
      <c r="W23" s="186"/>
      <c r="X23" s="186"/>
      <c r="Y23" s="186"/>
      <c r="Z23" s="186"/>
      <c r="AA23" s="186"/>
      <c r="AB23" s="186"/>
      <c r="AC23" s="4" t="s">
        <v>294</v>
      </c>
    </row>
    <row r="24" spans="1:29" ht="15" customHeight="1">
      <c r="A24" s="197"/>
      <c r="B24" s="197"/>
      <c r="C24" s="197" t="s">
        <v>129</v>
      </c>
      <c r="D24" s="9" t="s">
        <v>44</v>
      </c>
      <c r="E24" s="10">
        <v>2</v>
      </c>
      <c r="F24" s="11" t="s">
        <v>124</v>
      </c>
      <c r="G24" s="57"/>
      <c r="H24" s="57"/>
      <c r="I24" s="57"/>
      <c r="J24" s="57"/>
      <c r="K24" s="59"/>
      <c r="L24" s="60"/>
      <c r="M24" s="59"/>
      <c r="N24" s="60"/>
      <c r="O24" s="74">
        <f t="shared" si="0"/>
      </c>
      <c r="P24" s="71">
        <f t="shared" si="1"/>
      </c>
      <c r="Q24" s="72">
        <f t="shared" si="2"/>
      </c>
      <c r="R24" s="75">
        <f t="shared" si="3"/>
      </c>
      <c r="S24" s="185" t="s">
        <v>325</v>
      </c>
      <c r="T24" s="186"/>
      <c r="U24" s="186"/>
      <c r="V24" s="186"/>
      <c r="W24" s="186"/>
      <c r="X24" s="186"/>
      <c r="Y24" s="186"/>
      <c r="Z24" s="186"/>
      <c r="AA24" s="186"/>
      <c r="AB24" s="186"/>
      <c r="AC24" s="4" t="s">
        <v>294</v>
      </c>
    </row>
    <row r="25" spans="1:29" ht="15" customHeight="1">
      <c r="A25" s="197"/>
      <c r="B25" s="197"/>
      <c r="C25" s="197"/>
      <c r="D25" s="9" t="s">
        <v>45</v>
      </c>
      <c r="E25" s="10">
        <v>2</v>
      </c>
      <c r="F25" s="11" t="s">
        <v>124</v>
      </c>
      <c r="G25" s="57"/>
      <c r="H25" s="57"/>
      <c r="I25" s="57"/>
      <c r="J25" s="57"/>
      <c r="K25" s="59"/>
      <c r="L25" s="60"/>
      <c r="M25" s="59"/>
      <c r="N25" s="60"/>
      <c r="O25" s="74">
        <f t="shared" si="0"/>
      </c>
      <c r="P25" s="71">
        <f t="shared" si="1"/>
      </c>
      <c r="Q25" s="72">
        <f t="shared" si="2"/>
      </c>
      <c r="R25" s="75">
        <f t="shared" si="3"/>
      </c>
      <c r="S25" s="185" t="s">
        <v>325</v>
      </c>
      <c r="T25" s="186"/>
      <c r="U25" s="186"/>
      <c r="V25" s="186"/>
      <c r="W25" s="186"/>
      <c r="X25" s="186"/>
      <c r="Y25" s="186"/>
      <c r="Z25" s="186"/>
      <c r="AA25" s="186"/>
      <c r="AB25" s="186"/>
      <c r="AC25" s="4" t="s">
        <v>294</v>
      </c>
    </row>
    <row r="26" spans="1:29" ht="15" customHeight="1">
      <c r="A26" s="197"/>
      <c r="B26" s="197"/>
      <c r="C26" s="197"/>
      <c r="D26" s="9" t="s">
        <v>26</v>
      </c>
      <c r="E26" s="10">
        <v>2</v>
      </c>
      <c r="F26" s="11" t="s">
        <v>124</v>
      </c>
      <c r="G26" s="57"/>
      <c r="H26" s="57"/>
      <c r="I26" s="57"/>
      <c r="J26" s="57"/>
      <c r="K26" s="59"/>
      <c r="L26" s="60"/>
      <c r="M26" s="59"/>
      <c r="N26" s="60"/>
      <c r="O26" s="74">
        <f t="shared" si="0"/>
      </c>
      <c r="P26" s="71">
        <f t="shared" si="1"/>
      </c>
      <c r="Q26" s="72">
        <f t="shared" si="2"/>
      </c>
      <c r="R26" s="75">
        <f t="shared" si="3"/>
      </c>
      <c r="S26" s="185" t="s">
        <v>325</v>
      </c>
      <c r="T26" s="186"/>
      <c r="U26" s="186"/>
      <c r="V26" s="186"/>
      <c r="W26" s="186"/>
      <c r="X26" s="186"/>
      <c r="Y26" s="186"/>
      <c r="Z26" s="186"/>
      <c r="AA26" s="186"/>
      <c r="AB26" s="186"/>
      <c r="AC26" s="4" t="s">
        <v>294</v>
      </c>
    </row>
    <row r="27" spans="1:29" ht="15" customHeight="1">
      <c r="A27" s="197"/>
      <c r="B27" s="197"/>
      <c r="C27" s="197"/>
      <c r="D27" s="9" t="s">
        <v>27</v>
      </c>
      <c r="E27" s="10">
        <v>2</v>
      </c>
      <c r="F27" s="11" t="s">
        <v>124</v>
      </c>
      <c r="G27" s="57"/>
      <c r="H27" s="57"/>
      <c r="I27" s="57"/>
      <c r="J27" s="57"/>
      <c r="K27" s="59"/>
      <c r="L27" s="60"/>
      <c r="M27" s="59"/>
      <c r="N27" s="60"/>
      <c r="O27" s="74">
        <f t="shared" si="0"/>
      </c>
      <c r="P27" s="71">
        <f t="shared" si="1"/>
      </c>
      <c r="Q27" s="72">
        <f t="shared" si="2"/>
      </c>
      <c r="R27" s="75">
        <f t="shared" si="3"/>
      </c>
      <c r="S27" s="185" t="s">
        <v>325</v>
      </c>
      <c r="T27" s="186"/>
      <c r="U27" s="186"/>
      <c r="V27" s="186"/>
      <c r="W27" s="186"/>
      <c r="X27" s="186"/>
      <c r="Y27" s="186"/>
      <c r="Z27" s="186"/>
      <c r="AA27" s="186"/>
      <c r="AB27" s="186"/>
      <c r="AC27" s="4" t="s">
        <v>294</v>
      </c>
    </row>
    <row r="28" spans="1:29" ht="15" customHeight="1">
      <c r="A28" s="197"/>
      <c r="B28" s="197"/>
      <c r="C28" s="197"/>
      <c r="D28" s="9" t="s">
        <v>46</v>
      </c>
      <c r="E28" s="10">
        <v>2</v>
      </c>
      <c r="F28" s="11" t="s">
        <v>124</v>
      </c>
      <c r="G28" s="57"/>
      <c r="H28" s="57"/>
      <c r="I28" s="57"/>
      <c r="J28" s="57"/>
      <c r="K28" s="59"/>
      <c r="L28" s="60"/>
      <c r="M28" s="59"/>
      <c r="N28" s="60"/>
      <c r="O28" s="74">
        <f t="shared" si="0"/>
      </c>
      <c r="P28" s="71">
        <f t="shared" si="1"/>
      </c>
      <c r="Q28" s="72">
        <f t="shared" si="2"/>
      </c>
      <c r="R28" s="75">
        <f t="shared" si="3"/>
      </c>
      <c r="S28" s="185" t="s">
        <v>325</v>
      </c>
      <c r="T28" s="186"/>
      <c r="U28" s="186"/>
      <c r="V28" s="186"/>
      <c r="W28" s="186"/>
      <c r="X28" s="186"/>
      <c r="Y28" s="186"/>
      <c r="Z28" s="186"/>
      <c r="AA28" s="186"/>
      <c r="AB28" s="186"/>
      <c r="AC28" s="4" t="s">
        <v>294</v>
      </c>
    </row>
    <row r="29" spans="1:29" ht="15" customHeight="1">
      <c r="A29" s="197"/>
      <c r="B29" s="197"/>
      <c r="C29" s="197"/>
      <c r="D29" s="9" t="s">
        <v>89</v>
      </c>
      <c r="E29" s="10">
        <v>2</v>
      </c>
      <c r="F29" s="11" t="s">
        <v>124</v>
      </c>
      <c r="G29" s="57"/>
      <c r="H29" s="57"/>
      <c r="I29" s="57"/>
      <c r="J29" s="57"/>
      <c r="K29" s="59"/>
      <c r="L29" s="60"/>
      <c r="M29" s="59"/>
      <c r="N29" s="60"/>
      <c r="O29" s="74">
        <f t="shared" si="0"/>
      </c>
      <c r="P29" s="71">
        <f t="shared" si="1"/>
      </c>
      <c r="Q29" s="72">
        <f t="shared" si="2"/>
      </c>
      <c r="R29" s="75">
        <f t="shared" si="3"/>
      </c>
      <c r="S29" s="185" t="s">
        <v>325</v>
      </c>
      <c r="T29" s="186"/>
      <c r="U29" s="186"/>
      <c r="V29" s="186"/>
      <c r="W29" s="186"/>
      <c r="X29" s="186"/>
      <c r="Y29" s="186"/>
      <c r="Z29" s="186"/>
      <c r="AA29" s="186"/>
      <c r="AB29" s="186"/>
      <c r="AC29" s="4" t="s">
        <v>294</v>
      </c>
    </row>
    <row r="30" spans="1:29" ht="15" customHeight="1">
      <c r="A30" s="197"/>
      <c r="B30" s="197"/>
      <c r="C30" s="197"/>
      <c r="D30" s="9" t="s">
        <v>90</v>
      </c>
      <c r="E30" s="10">
        <v>2</v>
      </c>
      <c r="F30" s="11" t="s">
        <v>124</v>
      </c>
      <c r="G30" s="57"/>
      <c r="H30" s="57"/>
      <c r="I30" s="57"/>
      <c r="J30" s="57"/>
      <c r="K30" s="59"/>
      <c r="L30" s="60"/>
      <c r="M30" s="59"/>
      <c r="N30" s="60"/>
      <c r="O30" s="74">
        <f t="shared" si="0"/>
      </c>
      <c r="P30" s="71">
        <f t="shared" si="1"/>
      </c>
      <c r="Q30" s="72">
        <f t="shared" si="2"/>
      </c>
      <c r="R30" s="75">
        <f t="shared" si="3"/>
      </c>
      <c r="S30" s="185" t="s">
        <v>325</v>
      </c>
      <c r="T30" s="186"/>
      <c r="U30" s="186"/>
      <c r="V30" s="186"/>
      <c r="W30" s="186"/>
      <c r="X30" s="186"/>
      <c r="Y30" s="186"/>
      <c r="Z30" s="186"/>
      <c r="AA30" s="186"/>
      <c r="AB30" s="186"/>
      <c r="AC30" s="4" t="s">
        <v>294</v>
      </c>
    </row>
    <row r="31" spans="1:29" ht="15" customHeight="1">
      <c r="A31" s="197"/>
      <c r="B31" s="197"/>
      <c r="C31" s="197"/>
      <c r="D31" s="9" t="s">
        <v>91</v>
      </c>
      <c r="E31" s="10">
        <v>2</v>
      </c>
      <c r="F31" s="11" t="s">
        <v>124</v>
      </c>
      <c r="G31" s="57"/>
      <c r="H31" s="57"/>
      <c r="I31" s="57"/>
      <c r="J31" s="57"/>
      <c r="K31" s="59"/>
      <c r="L31" s="60"/>
      <c r="M31" s="59"/>
      <c r="N31" s="60"/>
      <c r="O31" s="74">
        <f t="shared" si="0"/>
      </c>
      <c r="P31" s="71">
        <f t="shared" si="1"/>
      </c>
      <c r="Q31" s="72">
        <f t="shared" si="2"/>
      </c>
      <c r="R31" s="75">
        <f t="shared" si="3"/>
      </c>
      <c r="S31" s="185" t="s">
        <v>325</v>
      </c>
      <c r="T31" s="186"/>
      <c r="U31" s="186"/>
      <c r="V31" s="186"/>
      <c r="W31" s="186"/>
      <c r="X31" s="186"/>
      <c r="Y31" s="186"/>
      <c r="Z31" s="186"/>
      <c r="AA31" s="186"/>
      <c r="AB31" s="186"/>
      <c r="AC31" s="4" t="s">
        <v>294</v>
      </c>
    </row>
    <row r="32" spans="1:29" ht="15" customHeight="1">
      <c r="A32" s="197"/>
      <c r="B32" s="197"/>
      <c r="C32" s="197"/>
      <c r="D32" s="9" t="s">
        <v>92</v>
      </c>
      <c r="E32" s="10">
        <v>2</v>
      </c>
      <c r="F32" s="11" t="s">
        <v>124</v>
      </c>
      <c r="G32" s="57"/>
      <c r="H32" s="57"/>
      <c r="I32" s="57"/>
      <c r="J32" s="57"/>
      <c r="K32" s="59"/>
      <c r="L32" s="60"/>
      <c r="M32" s="59"/>
      <c r="N32" s="60"/>
      <c r="O32" s="74">
        <f t="shared" si="0"/>
      </c>
      <c r="P32" s="71">
        <f t="shared" si="1"/>
      </c>
      <c r="Q32" s="72">
        <f t="shared" si="2"/>
      </c>
      <c r="R32" s="75">
        <f t="shared" si="3"/>
      </c>
      <c r="S32" s="185" t="s">
        <v>325</v>
      </c>
      <c r="T32" s="186"/>
      <c r="U32" s="186"/>
      <c r="V32" s="186"/>
      <c r="W32" s="186"/>
      <c r="X32" s="186"/>
      <c r="Y32" s="186"/>
      <c r="Z32" s="186"/>
      <c r="AA32" s="186"/>
      <c r="AB32" s="186"/>
      <c r="AC32" s="4" t="s">
        <v>294</v>
      </c>
    </row>
    <row r="33" spans="1:29" ht="15" customHeight="1">
      <c r="A33" s="197"/>
      <c r="B33" s="197"/>
      <c r="C33" s="197"/>
      <c r="D33" s="9" t="s">
        <v>93</v>
      </c>
      <c r="E33" s="10">
        <v>2</v>
      </c>
      <c r="F33" s="11" t="s">
        <v>124</v>
      </c>
      <c r="G33" s="57"/>
      <c r="H33" s="57"/>
      <c r="I33" s="57"/>
      <c r="J33" s="57"/>
      <c r="K33" s="59"/>
      <c r="L33" s="60"/>
      <c r="M33" s="59"/>
      <c r="N33" s="60"/>
      <c r="O33" s="74">
        <f t="shared" si="0"/>
      </c>
      <c r="P33" s="71">
        <f t="shared" si="1"/>
      </c>
      <c r="Q33" s="72">
        <f t="shared" si="2"/>
      </c>
      <c r="R33" s="75">
        <f t="shared" si="3"/>
      </c>
      <c r="S33" s="185" t="s">
        <v>325</v>
      </c>
      <c r="T33" s="186"/>
      <c r="U33" s="186"/>
      <c r="V33" s="186"/>
      <c r="W33" s="186"/>
      <c r="X33" s="186"/>
      <c r="Y33" s="186"/>
      <c r="Z33" s="186"/>
      <c r="AA33" s="186"/>
      <c r="AB33" s="186"/>
      <c r="AC33" s="4" t="s">
        <v>294</v>
      </c>
    </row>
    <row r="34" spans="1:29" ht="15" customHeight="1">
      <c r="A34" s="197"/>
      <c r="B34" s="197"/>
      <c r="C34" s="197" t="s">
        <v>130</v>
      </c>
      <c r="D34" s="9" t="s">
        <v>94</v>
      </c>
      <c r="E34" s="10">
        <v>2</v>
      </c>
      <c r="F34" s="11" t="s">
        <v>124</v>
      </c>
      <c r="G34" s="57"/>
      <c r="H34" s="57"/>
      <c r="I34" s="57"/>
      <c r="J34" s="57"/>
      <c r="K34" s="59"/>
      <c r="L34" s="60"/>
      <c r="M34" s="59"/>
      <c r="N34" s="60"/>
      <c r="O34" s="74">
        <f t="shared" si="0"/>
      </c>
      <c r="P34" s="71">
        <f t="shared" si="1"/>
      </c>
      <c r="Q34" s="72">
        <f t="shared" si="2"/>
      </c>
      <c r="R34" s="75">
        <f t="shared" si="3"/>
      </c>
      <c r="S34" s="185" t="s">
        <v>325</v>
      </c>
      <c r="T34" s="186"/>
      <c r="U34" s="186"/>
      <c r="V34" s="186"/>
      <c r="W34" s="186"/>
      <c r="X34" s="186"/>
      <c r="Y34" s="186"/>
      <c r="Z34" s="186"/>
      <c r="AA34" s="186"/>
      <c r="AB34" s="186"/>
      <c r="AC34" s="4" t="s">
        <v>294</v>
      </c>
    </row>
    <row r="35" spans="1:28" ht="15" customHeight="1">
      <c r="A35" s="197"/>
      <c r="B35" s="197"/>
      <c r="C35" s="197"/>
      <c r="D35" s="9" t="s">
        <v>95</v>
      </c>
      <c r="E35" s="10">
        <v>2</v>
      </c>
      <c r="F35" s="11" t="s">
        <v>124</v>
      </c>
      <c r="G35" s="57"/>
      <c r="H35" s="57"/>
      <c r="I35" s="57"/>
      <c r="J35" s="57"/>
      <c r="K35" s="59"/>
      <c r="L35" s="60"/>
      <c r="M35" s="59"/>
      <c r="N35" s="60"/>
      <c r="O35" s="74">
        <f t="shared" si="0"/>
      </c>
      <c r="P35" s="71">
        <f t="shared" si="1"/>
      </c>
      <c r="Q35" s="72">
        <f t="shared" si="2"/>
      </c>
      <c r="R35" s="75">
        <f t="shared" si="3"/>
      </c>
      <c r="S35" s="185" t="s">
        <v>325</v>
      </c>
      <c r="T35" s="186"/>
      <c r="U35" s="186"/>
      <c r="V35" s="186"/>
      <c r="W35" s="186"/>
      <c r="X35" s="186"/>
      <c r="Y35" s="186"/>
      <c r="Z35" s="186"/>
      <c r="AA35" s="186"/>
      <c r="AB35" s="186"/>
    </row>
    <row r="36" spans="1:28" ht="15" customHeight="1">
      <c r="A36" s="197"/>
      <c r="B36" s="197"/>
      <c r="C36" s="197"/>
      <c r="D36" s="9" t="s">
        <v>96</v>
      </c>
      <c r="E36" s="10">
        <v>2</v>
      </c>
      <c r="F36" s="11" t="s">
        <v>124</v>
      </c>
      <c r="G36" s="57"/>
      <c r="H36" s="57"/>
      <c r="I36" s="57"/>
      <c r="J36" s="57"/>
      <c r="K36" s="59"/>
      <c r="L36" s="60"/>
      <c r="M36" s="59"/>
      <c r="N36" s="60"/>
      <c r="O36" s="74">
        <f t="shared" si="0"/>
      </c>
      <c r="P36" s="71">
        <f t="shared" si="1"/>
      </c>
      <c r="Q36" s="72">
        <f t="shared" si="2"/>
      </c>
      <c r="R36" s="75">
        <f t="shared" si="3"/>
      </c>
      <c r="S36" s="185" t="s">
        <v>325</v>
      </c>
      <c r="T36" s="186"/>
      <c r="U36" s="186"/>
      <c r="V36" s="186"/>
      <c r="W36" s="186"/>
      <c r="X36" s="186"/>
      <c r="Y36" s="186"/>
      <c r="Z36" s="186"/>
      <c r="AA36" s="186"/>
      <c r="AB36" s="186"/>
    </row>
    <row r="37" spans="1:28" ht="15" customHeight="1">
      <c r="A37" s="197"/>
      <c r="B37" s="197"/>
      <c r="C37" s="197"/>
      <c r="D37" s="9" t="s">
        <v>97</v>
      </c>
      <c r="E37" s="10">
        <v>2</v>
      </c>
      <c r="F37" s="11" t="s">
        <v>124</v>
      </c>
      <c r="G37" s="57"/>
      <c r="H37" s="57"/>
      <c r="I37" s="57"/>
      <c r="J37" s="57"/>
      <c r="K37" s="59"/>
      <c r="L37" s="60"/>
      <c r="M37" s="59"/>
      <c r="N37" s="60"/>
      <c r="O37" s="74">
        <f t="shared" si="0"/>
      </c>
      <c r="P37" s="71">
        <f t="shared" si="1"/>
      </c>
      <c r="Q37" s="72">
        <f t="shared" si="2"/>
      </c>
      <c r="R37" s="75">
        <f t="shared" si="3"/>
      </c>
      <c r="S37" s="185" t="s">
        <v>325</v>
      </c>
      <c r="T37" s="186"/>
      <c r="U37" s="186"/>
      <c r="V37" s="186"/>
      <c r="W37" s="186"/>
      <c r="X37" s="186"/>
      <c r="Y37" s="186"/>
      <c r="Z37" s="186"/>
      <c r="AA37" s="186"/>
      <c r="AB37" s="186"/>
    </row>
    <row r="38" spans="1:28" ht="15" customHeight="1">
      <c r="A38" s="197"/>
      <c r="B38" s="197"/>
      <c r="C38" s="197"/>
      <c r="D38" s="9" t="s">
        <v>98</v>
      </c>
      <c r="E38" s="10">
        <v>2</v>
      </c>
      <c r="F38" s="11" t="s">
        <v>124</v>
      </c>
      <c r="G38" s="57"/>
      <c r="H38" s="57"/>
      <c r="I38" s="57"/>
      <c r="J38" s="57"/>
      <c r="K38" s="59"/>
      <c r="L38" s="60"/>
      <c r="M38" s="59"/>
      <c r="N38" s="60"/>
      <c r="O38" s="74">
        <f t="shared" si="0"/>
      </c>
      <c r="P38" s="71">
        <f t="shared" si="1"/>
      </c>
      <c r="Q38" s="72">
        <f t="shared" si="2"/>
      </c>
      <c r="R38" s="75">
        <f t="shared" si="3"/>
      </c>
      <c r="S38" s="185" t="s">
        <v>325</v>
      </c>
      <c r="T38" s="186"/>
      <c r="U38" s="186"/>
      <c r="V38" s="186"/>
      <c r="W38" s="186"/>
      <c r="X38" s="186"/>
      <c r="Y38" s="186"/>
      <c r="Z38" s="186"/>
      <c r="AA38" s="186"/>
      <c r="AB38" s="186"/>
    </row>
    <row r="39" spans="1:29" ht="15" customHeight="1">
      <c r="A39" s="197"/>
      <c r="B39" s="197"/>
      <c r="C39" s="197"/>
      <c r="D39" s="9" t="s">
        <v>99</v>
      </c>
      <c r="E39" s="10">
        <v>2</v>
      </c>
      <c r="F39" s="11" t="s">
        <v>124</v>
      </c>
      <c r="G39" s="57"/>
      <c r="H39" s="57"/>
      <c r="I39" s="57"/>
      <c r="J39" s="57"/>
      <c r="K39" s="59"/>
      <c r="L39" s="60"/>
      <c r="M39" s="59"/>
      <c r="N39" s="60"/>
      <c r="O39" s="74">
        <f t="shared" si="0"/>
      </c>
      <c r="P39" s="71">
        <f t="shared" si="1"/>
      </c>
      <c r="Q39" s="72">
        <f t="shared" si="2"/>
      </c>
      <c r="R39" s="75">
        <f t="shared" si="3"/>
      </c>
      <c r="S39" s="185" t="s">
        <v>325</v>
      </c>
      <c r="T39" s="186"/>
      <c r="U39" s="186"/>
      <c r="V39" s="186"/>
      <c r="W39" s="186"/>
      <c r="X39" s="186"/>
      <c r="Y39" s="186"/>
      <c r="Z39" s="186"/>
      <c r="AA39" s="186"/>
      <c r="AB39" s="186"/>
      <c r="AC39" s="4" t="s">
        <v>294</v>
      </c>
    </row>
    <row r="40" spans="1:28" ht="15" customHeight="1">
      <c r="A40" s="197"/>
      <c r="B40" s="197"/>
      <c r="C40" s="197"/>
      <c r="D40" s="9" t="s">
        <v>100</v>
      </c>
      <c r="E40" s="10">
        <v>2</v>
      </c>
      <c r="F40" s="11" t="s">
        <v>124</v>
      </c>
      <c r="G40" s="57"/>
      <c r="H40" s="57"/>
      <c r="I40" s="57"/>
      <c r="J40" s="57"/>
      <c r="K40" s="59"/>
      <c r="L40" s="60"/>
      <c r="M40" s="59"/>
      <c r="N40" s="60"/>
      <c r="O40" s="74">
        <f t="shared" si="0"/>
      </c>
      <c r="P40" s="71">
        <f t="shared" si="1"/>
      </c>
      <c r="Q40" s="72">
        <f t="shared" si="2"/>
      </c>
      <c r="R40" s="75">
        <f t="shared" si="3"/>
      </c>
      <c r="S40" s="185" t="s">
        <v>325</v>
      </c>
      <c r="T40" s="186"/>
      <c r="U40" s="186"/>
      <c r="V40" s="186"/>
      <c r="W40" s="186"/>
      <c r="X40" s="186"/>
      <c r="Y40" s="186"/>
      <c r="Z40" s="186"/>
      <c r="AA40" s="186"/>
      <c r="AB40" s="186"/>
    </row>
    <row r="41" spans="1:28" ht="15" customHeight="1">
      <c r="A41" s="197"/>
      <c r="B41" s="197"/>
      <c r="C41" s="197"/>
      <c r="D41" s="9" t="s">
        <v>101</v>
      </c>
      <c r="E41" s="10">
        <v>2</v>
      </c>
      <c r="F41" s="11" t="s">
        <v>124</v>
      </c>
      <c r="G41" s="57"/>
      <c r="H41" s="57"/>
      <c r="I41" s="57"/>
      <c r="J41" s="57"/>
      <c r="K41" s="59"/>
      <c r="L41" s="60"/>
      <c r="M41" s="59"/>
      <c r="N41" s="60"/>
      <c r="O41" s="74">
        <f t="shared" si="0"/>
      </c>
      <c r="P41" s="71">
        <f t="shared" si="1"/>
      </c>
      <c r="Q41" s="72">
        <f t="shared" si="2"/>
      </c>
      <c r="R41" s="75">
        <f t="shared" si="3"/>
      </c>
      <c r="S41" s="185" t="s">
        <v>325</v>
      </c>
      <c r="T41" s="186"/>
      <c r="U41" s="186"/>
      <c r="V41" s="186"/>
      <c r="W41" s="186"/>
      <c r="X41" s="186"/>
      <c r="Y41" s="186"/>
      <c r="Z41" s="186"/>
      <c r="AA41" s="186"/>
      <c r="AB41" s="186"/>
    </row>
    <row r="42" spans="1:29" ht="15" customHeight="1">
      <c r="A42" s="197"/>
      <c r="B42" s="197"/>
      <c r="C42" s="197" t="s">
        <v>131</v>
      </c>
      <c r="D42" s="9" t="s">
        <v>102</v>
      </c>
      <c r="E42" s="10">
        <v>2</v>
      </c>
      <c r="F42" s="11" t="s">
        <v>124</v>
      </c>
      <c r="G42" s="57"/>
      <c r="H42" s="57"/>
      <c r="I42" s="57"/>
      <c r="J42" s="57"/>
      <c r="K42" s="59"/>
      <c r="L42" s="60"/>
      <c r="M42" s="59"/>
      <c r="N42" s="60"/>
      <c r="O42" s="74">
        <f t="shared" si="0"/>
      </c>
      <c r="P42" s="71">
        <f t="shared" si="1"/>
      </c>
      <c r="Q42" s="72">
        <f t="shared" si="2"/>
      </c>
      <c r="R42" s="75">
        <f t="shared" si="3"/>
      </c>
      <c r="S42" s="185" t="s">
        <v>325</v>
      </c>
      <c r="T42" s="186"/>
      <c r="U42" s="186"/>
      <c r="V42" s="186"/>
      <c r="W42" s="186"/>
      <c r="X42" s="186"/>
      <c r="Y42" s="186"/>
      <c r="Z42" s="186"/>
      <c r="AA42" s="186"/>
      <c r="AB42" s="186"/>
      <c r="AC42" s="4" t="s">
        <v>294</v>
      </c>
    </row>
    <row r="43" spans="1:29" ht="15" customHeight="1">
      <c r="A43" s="197"/>
      <c r="B43" s="197"/>
      <c r="C43" s="197"/>
      <c r="D43" s="9" t="s">
        <v>103</v>
      </c>
      <c r="E43" s="10">
        <v>2</v>
      </c>
      <c r="F43" s="11" t="s">
        <v>124</v>
      </c>
      <c r="G43" s="57"/>
      <c r="H43" s="57"/>
      <c r="I43" s="57"/>
      <c r="J43" s="57"/>
      <c r="K43" s="59"/>
      <c r="L43" s="60"/>
      <c r="M43" s="59"/>
      <c r="N43" s="60"/>
      <c r="O43" s="74">
        <f t="shared" si="0"/>
      </c>
      <c r="P43" s="71">
        <f t="shared" si="1"/>
      </c>
      <c r="Q43" s="72">
        <f t="shared" si="2"/>
      </c>
      <c r="R43" s="75">
        <f t="shared" si="3"/>
      </c>
      <c r="S43" s="185" t="s">
        <v>325</v>
      </c>
      <c r="T43" s="186"/>
      <c r="U43" s="186"/>
      <c r="V43" s="186"/>
      <c r="W43" s="186"/>
      <c r="X43" s="186"/>
      <c r="Y43" s="186"/>
      <c r="Z43" s="186"/>
      <c r="AA43" s="186"/>
      <c r="AB43" s="186"/>
      <c r="AC43" s="4" t="s">
        <v>294</v>
      </c>
    </row>
    <row r="44" spans="1:29" ht="15" customHeight="1">
      <c r="A44" s="197"/>
      <c r="B44" s="197"/>
      <c r="C44" s="197"/>
      <c r="D44" s="9" t="s">
        <v>104</v>
      </c>
      <c r="E44" s="10">
        <v>2</v>
      </c>
      <c r="F44" s="11" t="s">
        <v>124</v>
      </c>
      <c r="G44" s="57"/>
      <c r="H44" s="57"/>
      <c r="I44" s="57"/>
      <c r="J44" s="57"/>
      <c r="K44" s="59"/>
      <c r="L44" s="60"/>
      <c r="M44" s="59"/>
      <c r="N44" s="60"/>
      <c r="O44" s="74">
        <f t="shared" si="0"/>
      </c>
      <c r="P44" s="71">
        <f t="shared" si="1"/>
      </c>
      <c r="Q44" s="72">
        <f t="shared" si="2"/>
      </c>
      <c r="R44" s="75">
        <f t="shared" si="3"/>
      </c>
      <c r="S44" s="185" t="s">
        <v>325</v>
      </c>
      <c r="T44" s="186"/>
      <c r="U44" s="186"/>
      <c r="V44" s="186"/>
      <c r="W44" s="186"/>
      <c r="X44" s="186"/>
      <c r="Y44" s="186"/>
      <c r="Z44" s="186"/>
      <c r="AA44" s="186"/>
      <c r="AB44" s="186"/>
      <c r="AC44" s="4" t="s">
        <v>294</v>
      </c>
    </row>
    <row r="45" spans="1:29" ht="15" customHeight="1">
      <c r="A45" s="197"/>
      <c r="B45" s="197"/>
      <c r="C45" s="197"/>
      <c r="D45" s="9" t="s">
        <v>105</v>
      </c>
      <c r="E45" s="10">
        <v>2</v>
      </c>
      <c r="F45" s="11" t="s">
        <v>124</v>
      </c>
      <c r="G45" s="57"/>
      <c r="H45" s="57"/>
      <c r="I45" s="57"/>
      <c r="J45" s="57"/>
      <c r="K45" s="59"/>
      <c r="L45" s="60"/>
      <c r="M45" s="59"/>
      <c r="N45" s="60"/>
      <c r="O45" s="74">
        <f t="shared" si="0"/>
      </c>
      <c r="P45" s="71">
        <f t="shared" si="1"/>
      </c>
      <c r="Q45" s="72">
        <f t="shared" si="2"/>
      </c>
      <c r="R45" s="75">
        <f t="shared" si="3"/>
      </c>
      <c r="S45" s="185" t="s">
        <v>325</v>
      </c>
      <c r="T45" s="186"/>
      <c r="U45" s="186"/>
      <c r="V45" s="186"/>
      <c r="W45" s="186"/>
      <c r="X45" s="186"/>
      <c r="Y45" s="186"/>
      <c r="Z45" s="186"/>
      <c r="AA45" s="186"/>
      <c r="AB45" s="186"/>
      <c r="AC45" s="4" t="s">
        <v>294</v>
      </c>
    </row>
    <row r="46" spans="1:29" ht="15" customHeight="1">
      <c r="A46" s="197"/>
      <c r="B46" s="197"/>
      <c r="C46" s="197"/>
      <c r="D46" s="9" t="s">
        <v>106</v>
      </c>
      <c r="E46" s="10">
        <v>2</v>
      </c>
      <c r="F46" s="11" t="s">
        <v>124</v>
      </c>
      <c r="G46" s="57"/>
      <c r="H46" s="57"/>
      <c r="I46" s="57"/>
      <c r="J46" s="57"/>
      <c r="K46" s="59"/>
      <c r="L46" s="60"/>
      <c r="M46" s="59"/>
      <c r="N46" s="60"/>
      <c r="O46" s="74">
        <f t="shared" si="0"/>
      </c>
      <c r="P46" s="71">
        <f t="shared" si="1"/>
      </c>
      <c r="Q46" s="72">
        <f t="shared" si="2"/>
      </c>
      <c r="R46" s="75">
        <f t="shared" si="3"/>
      </c>
      <c r="S46" s="185" t="s">
        <v>325</v>
      </c>
      <c r="T46" s="186"/>
      <c r="U46" s="186"/>
      <c r="V46" s="186"/>
      <c r="W46" s="186"/>
      <c r="X46" s="186"/>
      <c r="Y46" s="186"/>
      <c r="Z46" s="186"/>
      <c r="AA46" s="186"/>
      <c r="AB46" s="186"/>
      <c r="AC46" s="4" t="s">
        <v>294</v>
      </c>
    </row>
    <row r="47" spans="1:29" ht="15" customHeight="1">
      <c r="A47" s="197"/>
      <c r="B47" s="197"/>
      <c r="C47" s="197"/>
      <c r="D47" s="9" t="s">
        <v>107</v>
      </c>
      <c r="E47" s="10">
        <v>2</v>
      </c>
      <c r="F47" s="11" t="s">
        <v>124</v>
      </c>
      <c r="G47" s="57"/>
      <c r="H47" s="57"/>
      <c r="I47" s="57"/>
      <c r="J47" s="57"/>
      <c r="K47" s="59"/>
      <c r="L47" s="60"/>
      <c r="M47" s="59"/>
      <c r="N47" s="60"/>
      <c r="O47" s="74">
        <f t="shared" si="0"/>
      </c>
      <c r="P47" s="71">
        <f t="shared" si="1"/>
      </c>
      <c r="Q47" s="72">
        <f t="shared" si="2"/>
      </c>
      <c r="R47" s="75">
        <f t="shared" si="3"/>
      </c>
      <c r="S47" s="185" t="s">
        <v>325</v>
      </c>
      <c r="T47" s="186"/>
      <c r="U47" s="186"/>
      <c r="V47" s="186"/>
      <c r="W47" s="186"/>
      <c r="X47" s="186"/>
      <c r="Y47" s="186"/>
      <c r="Z47" s="186"/>
      <c r="AA47" s="186"/>
      <c r="AB47" s="186"/>
      <c r="AC47" s="4" t="s">
        <v>294</v>
      </c>
    </row>
    <row r="48" spans="1:29" ht="15" customHeight="1">
      <c r="A48" s="197"/>
      <c r="B48" s="197"/>
      <c r="C48" s="197"/>
      <c r="D48" s="9" t="s">
        <v>108</v>
      </c>
      <c r="E48" s="10">
        <v>2</v>
      </c>
      <c r="F48" s="11" t="s">
        <v>124</v>
      </c>
      <c r="G48" s="57"/>
      <c r="H48" s="57"/>
      <c r="I48" s="57"/>
      <c r="J48" s="57"/>
      <c r="K48" s="59"/>
      <c r="L48" s="60"/>
      <c r="M48" s="59"/>
      <c r="N48" s="60"/>
      <c r="O48" s="74">
        <f t="shared" si="0"/>
      </c>
      <c r="P48" s="71">
        <f t="shared" si="1"/>
      </c>
      <c r="Q48" s="72">
        <f t="shared" si="2"/>
      </c>
      <c r="R48" s="75">
        <f t="shared" si="3"/>
      </c>
      <c r="S48" s="185" t="s">
        <v>325</v>
      </c>
      <c r="T48" s="186"/>
      <c r="U48" s="186"/>
      <c r="V48" s="186"/>
      <c r="W48" s="186"/>
      <c r="X48" s="186"/>
      <c r="Y48" s="186"/>
      <c r="Z48" s="186"/>
      <c r="AA48" s="186"/>
      <c r="AB48" s="186"/>
      <c r="AC48" s="4" t="s">
        <v>294</v>
      </c>
    </row>
    <row r="49" spans="1:29" ht="15" customHeight="1">
      <c r="A49" s="197"/>
      <c r="B49" s="197"/>
      <c r="C49" s="197"/>
      <c r="D49" s="9" t="s">
        <v>109</v>
      </c>
      <c r="E49" s="10">
        <v>2</v>
      </c>
      <c r="F49" s="11" t="s">
        <v>124</v>
      </c>
      <c r="G49" s="57"/>
      <c r="H49" s="57"/>
      <c r="I49" s="57"/>
      <c r="J49" s="57"/>
      <c r="K49" s="59"/>
      <c r="L49" s="60"/>
      <c r="M49" s="59"/>
      <c r="N49" s="60"/>
      <c r="O49" s="74">
        <f t="shared" si="0"/>
      </c>
      <c r="P49" s="71">
        <f t="shared" si="1"/>
      </c>
      <c r="Q49" s="72">
        <f t="shared" si="2"/>
      </c>
      <c r="R49" s="75">
        <f t="shared" si="3"/>
      </c>
      <c r="S49" s="185" t="s">
        <v>325</v>
      </c>
      <c r="T49" s="186"/>
      <c r="U49" s="186"/>
      <c r="V49" s="186"/>
      <c r="W49" s="186"/>
      <c r="X49" s="186"/>
      <c r="Y49" s="186"/>
      <c r="Z49" s="186"/>
      <c r="AA49" s="186"/>
      <c r="AB49" s="186"/>
      <c r="AC49" s="4" t="s">
        <v>294</v>
      </c>
    </row>
    <row r="50" spans="1:29" ht="15" customHeight="1">
      <c r="A50" s="197"/>
      <c r="B50" s="197"/>
      <c r="C50" s="197" t="s">
        <v>132</v>
      </c>
      <c r="D50" s="9" t="s">
        <v>110</v>
      </c>
      <c r="E50" s="10">
        <v>2</v>
      </c>
      <c r="F50" s="11" t="s">
        <v>124</v>
      </c>
      <c r="G50" s="57"/>
      <c r="H50" s="57"/>
      <c r="I50" s="57"/>
      <c r="J50" s="57"/>
      <c r="K50" s="59"/>
      <c r="L50" s="60"/>
      <c r="M50" s="59"/>
      <c r="N50" s="60"/>
      <c r="O50" s="74">
        <f t="shared" si="0"/>
      </c>
      <c r="P50" s="71">
        <f t="shared" si="1"/>
      </c>
      <c r="Q50" s="72">
        <f t="shared" si="2"/>
      </c>
      <c r="R50" s="75">
        <f t="shared" si="3"/>
      </c>
      <c r="S50" s="185" t="s">
        <v>325</v>
      </c>
      <c r="T50" s="186"/>
      <c r="U50" s="186"/>
      <c r="V50" s="186"/>
      <c r="W50" s="186"/>
      <c r="X50" s="186"/>
      <c r="Y50" s="186"/>
      <c r="Z50" s="186"/>
      <c r="AA50" s="186"/>
      <c r="AB50" s="186"/>
      <c r="AC50" s="4" t="s">
        <v>294</v>
      </c>
    </row>
    <row r="51" spans="1:29" ht="15" customHeight="1">
      <c r="A51" s="197"/>
      <c r="B51" s="197"/>
      <c r="C51" s="197"/>
      <c r="D51" s="9" t="s">
        <v>111</v>
      </c>
      <c r="E51" s="10">
        <v>2</v>
      </c>
      <c r="F51" s="11" t="s">
        <v>124</v>
      </c>
      <c r="G51" s="57"/>
      <c r="H51" s="57"/>
      <c r="I51" s="57"/>
      <c r="J51" s="57"/>
      <c r="K51" s="59"/>
      <c r="L51" s="60"/>
      <c r="M51" s="59"/>
      <c r="N51" s="60"/>
      <c r="O51" s="74">
        <f t="shared" si="0"/>
      </c>
      <c r="P51" s="71">
        <f t="shared" si="1"/>
      </c>
      <c r="Q51" s="72">
        <f t="shared" si="2"/>
      </c>
      <c r="R51" s="75">
        <f t="shared" si="3"/>
      </c>
      <c r="S51" s="185" t="s">
        <v>325</v>
      </c>
      <c r="T51" s="186"/>
      <c r="U51" s="186"/>
      <c r="V51" s="186"/>
      <c r="W51" s="186"/>
      <c r="X51" s="186"/>
      <c r="Y51" s="186"/>
      <c r="Z51" s="186"/>
      <c r="AA51" s="186"/>
      <c r="AB51" s="186"/>
      <c r="AC51" s="4" t="s">
        <v>294</v>
      </c>
    </row>
    <row r="52" spans="1:29" ht="15" customHeight="1">
      <c r="A52" s="197"/>
      <c r="B52" s="197"/>
      <c r="C52" s="197"/>
      <c r="D52" s="9" t="s">
        <v>112</v>
      </c>
      <c r="E52" s="10">
        <v>2</v>
      </c>
      <c r="F52" s="11" t="s">
        <v>124</v>
      </c>
      <c r="G52" s="57"/>
      <c r="H52" s="57"/>
      <c r="I52" s="57"/>
      <c r="J52" s="57"/>
      <c r="K52" s="59"/>
      <c r="L52" s="60"/>
      <c r="M52" s="59"/>
      <c r="N52" s="60"/>
      <c r="O52" s="74">
        <f t="shared" si="0"/>
      </c>
      <c r="P52" s="71">
        <f t="shared" si="1"/>
      </c>
      <c r="Q52" s="72">
        <f t="shared" si="2"/>
      </c>
      <c r="R52" s="75">
        <f t="shared" si="3"/>
      </c>
      <c r="S52" s="185" t="s">
        <v>325</v>
      </c>
      <c r="T52" s="186"/>
      <c r="U52" s="186"/>
      <c r="V52" s="186"/>
      <c r="W52" s="186"/>
      <c r="X52" s="186"/>
      <c r="Y52" s="186"/>
      <c r="Z52" s="186"/>
      <c r="AA52" s="186"/>
      <c r="AB52" s="186"/>
      <c r="AC52" s="4" t="s">
        <v>294</v>
      </c>
    </row>
    <row r="53" spans="1:29" ht="15" customHeight="1">
      <c r="A53" s="197"/>
      <c r="B53" s="197"/>
      <c r="C53" s="197"/>
      <c r="D53" s="9" t="s">
        <v>113</v>
      </c>
      <c r="E53" s="10">
        <v>2</v>
      </c>
      <c r="F53" s="11" t="s">
        <v>124</v>
      </c>
      <c r="G53" s="57"/>
      <c r="H53" s="57"/>
      <c r="I53" s="57"/>
      <c r="J53" s="57"/>
      <c r="K53" s="59"/>
      <c r="L53" s="60"/>
      <c r="M53" s="59"/>
      <c r="N53" s="60"/>
      <c r="O53" s="74">
        <f t="shared" si="0"/>
      </c>
      <c r="P53" s="71">
        <f t="shared" si="1"/>
      </c>
      <c r="Q53" s="72">
        <f t="shared" si="2"/>
      </c>
      <c r="R53" s="75">
        <f t="shared" si="3"/>
      </c>
      <c r="S53" s="185" t="s">
        <v>325</v>
      </c>
      <c r="T53" s="186"/>
      <c r="U53" s="186"/>
      <c r="V53" s="186"/>
      <c r="W53" s="186"/>
      <c r="X53" s="186"/>
      <c r="Y53" s="186"/>
      <c r="Z53" s="186"/>
      <c r="AA53" s="186"/>
      <c r="AB53" s="186"/>
      <c r="AC53" s="4" t="s">
        <v>294</v>
      </c>
    </row>
    <row r="54" spans="1:29" ht="15" customHeight="1">
      <c r="A54" s="197"/>
      <c r="B54" s="197"/>
      <c r="C54" s="197"/>
      <c r="D54" s="9" t="s">
        <v>211</v>
      </c>
      <c r="E54" s="10">
        <v>2</v>
      </c>
      <c r="F54" s="11" t="s">
        <v>124</v>
      </c>
      <c r="G54" s="57"/>
      <c r="H54" s="57"/>
      <c r="I54" s="57"/>
      <c r="J54" s="57"/>
      <c r="K54" s="59"/>
      <c r="L54" s="60"/>
      <c r="M54" s="59"/>
      <c r="N54" s="60"/>
      <c r="O54" s="74">
        <f aca="true" t="shared" si="4" ref="O54:O61">IF(COUNT(G54:N54)&gt;0,IF(Q54=4,"S",IF(Q54=3,"A",IF(Q54=2,"B",IF(Q54=1,"C","不可")))),"")</f>
      </c>
      <c r="P54" s="71">
        <f aca="true" t="shared" si="5" ref="P54:P61">IF(COUNT(G54:N54)&gt;0,IF(Q54&gt;0,E54,0),"")</f>
      </c>
      <c r="Q54" s="72">
        <f aca="true" t="shared" si="6" ref="Q54:Q61">IF(COUNT(G54:N54)&gt;0,MAX(G54:N54),"")</f>
      </c>
      <c r="R54" s="75">
        <f aca="true" t="shared" si="7" ref="R54:R61">IF(Q54="","",Q54*E54)</f>
      </c>
      <c r="S54" s="185" t="s">
        <v>325</v>
      </c>
      <c r="T54" s="186"/>
      <c r="U54" s="186"/>
      <c r="V54" s="186"/>
      <c r="W54" s="186"/>
      <c r="X54" s="186"/>
      <c r="Y54" s="186"/>
      <c r="Z54" s="186"/>
      <c r="AA54" s="186"/>
      <c r="AB54" s="186"/>
      <c r="AC54" s="4" t="s">
        <v>294</v>
      </c>
    </row>
    <row r="55" spans="1:29" ht="15" customHeight="1">
      <c r="A55" s="197"/>
      <c r="B55" s="197"/>
      <c r="C55" s="197"/>
      <c r="D55" s="9" t="s">
        <v>212</v>
      </c>
      <c r="E55" s="10">
        <v>2</v>
      </c>
      <c r="F55" s="11" t="s">
        <v>124</v>
      </c>
      <c r="G55" s="57"/>
      <c r="H55" s="57"/>
      <c r="I55" s="57"/>
      <c r="J55" s="57"/>
      <c r="K55" s="59"/>
      <c r="L55" s="60"/>
      <c r="M55" s="59"/>
      <c r="N55" s="60"/>
      <c r="O55" s="74">
        <f t="shared" si="4"/>
      </c>
      <c r="P55" s="71">
        <f t="shared" si="5"/>
      </c>
      <c r="Q55" s="72">
        <f t="shared" si="6"/>
      </c>
      <c r="R55" s="75">
        <f t="shared" si="7"/>
      </c>
      <c r="S55" s="185" t="s">
        <v>325</v>
      </c>
      <c r="T55" s="186"/>
      <c r="U55" s="186"/>
      <c r="V55" s="186"/>
      <c r="W55" s="186"/>
      <c r="X55" s="186"/>
      <c r="Y55" s="186"/>
      <c r="Z55" s="186"/>
      <c r="AA55" s="186"/>
      <c r="AB55" s="186"/>
      <c r="AC55" s="4" t="s">
        <v>294</v>
      </c>
    </row>
    <row r="56" spans="1:29" ht="15" customHeight="1">
      <c r="A56" s="197"/>
      <c r="B56" s="197"/>
      <c r="C56" s="197"/>
      <c r="D56" s="9" t="s">
        <v>213</v>
      </c>
      <c r="E56" s="10">
        <v>2</v>
      </c>
      <c r="F56" s="11" t="s">
        <v>124</v>
      </c>
      <c r="G56" s="57"/>
      <c r="H56" s="57"/>
      <c r="I56" s="57"/>
      <c r="J56" s="57"/>
      <c r="K56" s="59"/>
      <c r="L56" s="60"/>
      <c r="M56" s="59"/>
      <c r="N56" s="60"/>
      <c r="O56" s="74">
        <f t="shared" si="4"/>
      </c>
      <c r="P56" s="71">
        <f t="shared" si="5"/>
      </c>
      <c r="Q56" s="72">
        <f t="shared" si="6"/>
      </c>
      <c r="R56" s="75">
        <f t="shared" si="7"/>
      </c>
      <c r="S56" s="185" t="s">
        <v>325</v>
      </c>
      <c r="T56" s="186"/>
      <c r="U56" s="186"/>
      <c r="V56" s="186"/>
      <c r="W56" s="186"/>
      <c r="X56" s="186"/>
      <c r="Y56" s="186"/>
      <c r="Z56" s="186"/>
      <c r="AA56" s="186"/>
      <c r="AB56" s="186"/>
      <c r="AC56" s="4" t="s">
        <v>294</v>
      </c>
    </row>
    <row r="57" spans="1:29" ht="15" customHeight="1">
      <c r="A57" s="197"/>
      <c r="B57" s="197"/>
      <c r="C57" s="197"/>
      <c r="D57" s="9" t="s">
        <v>214</v>
      </c>
      <c r="E57" s="10">
        <v>2</v>
      </c>
      <c r="F57" s="11" t="s">
        <v>124</v>
      </c>
      <c r="G57" s="57"/>
      <c r="H57" s="57"/>
      <c r="I57" s="57"/>
      <c r="J57" s="57"/>
      <c r="K57" s="59"/>
      <c r="L57" s="60"/>
      <c r="M57" s="59"/>
      <c r="N57" s="60"/>
      <c r="O57" s="74">
        <f t="shared" si="4"/>
      </c>
      <c r="P57" s="71">
        <f t="shared" si="5"/>
      </c>
      <c r="Q57" s="72">
        <f t="shared" si="6"/>
      </c>
      <c r="R57" s="75">
        <f t="shared" si="7"/>
      </c>
      <c r="S57" s="185" t="s">
        <v>325</v>
      </c>
      <c r="T57" s="186"/>
      <c r="U57" s="186"/>
      <c r="V57" s="186"/>
      <c r="W57" s="186"/>
      <c r="X57" s="186"/>
      <c r="Y57" s="186"/>
      <c r="Z57" s="186"/>
      <c r="AA57" s="186"/>
      <c r="AB57" s="186"/>
      <c r="AC57" s="4" t="s">
        <v>294</v>
      </c>
    </row>
    <row r="58" spans="1:29" ht="15" customHeight="1">
      <c r="A58" s="197"/>
      <c r="B58" s="197"/>
      <c r="C58" s="197"/>
      <c r="D58" s="9" t="s">
        <v>114</v>
      </c>
      <c r="E58" s="10">
        <v>2</v>
      </c>
      <c r="F58" s="11" t="s">
        <v>124</v>
      </c>
      <c r="G58" s="57"/>
      <c r="H58" s="57"/>
      <c r="I58" s="57"/>
      <c r="J58" s="57"/>
      <c r="K58" s="59"/>
      <c r="L58" s="60"/>
      <c r="M58" s="59"/>
      <c r="N58" s="60"/>
      <c r="O58" s="74">
        <f t="shared" si="4"/>
      </c>
      <c r="P58" s="71">
        <f t="shared" si="5"/>
      </c>
      <c r="Q58" s="72">
        <f t="shared" si="6"/>
      </c>
      <c r="R58" s="75">
        <f t="shared" si="7"/>
      </c>
      <c r="S58" s="185" t="s">
        <v>325</v>
      </c>
      <c r="T58" s="186"/>
      <c r="U58" s="186"/>
      <c r="V58" s="186"/>
      <c r="W58" s="186"/>
      <c r="X58" s="186"/>
      <c r="Y58" s="186"/>
      <c r="Z58" s="186"/>
      <c r="AA58" s="186"/>
      <c r="AB58" s="186"/>
      <c r="AC58" s="4" t="s">
        <v>294</v>
      </c>
    </row>
    <row r="59" spans="1:29" ht="15" customHeight="1">
      <c r="A59" s="197"/>
      <c r="B59" s="197"/>
      <c r="C59" s="197"/>
      <c r="D59" s="9" t="s">
        <v>115</v>
      </c>
      <c r="E59" s="10">
        <v>2</v>
      </c>
      <c r="F59" s="11" t="s">
        <v>124</v>
      </c>
      <c r="G59" s="57"/>
      <c r="H59" s="57"/>
      <c r="I59" s="57"/>
      <c r="J59" s="57"/>
      <c r="K59" s="59"/>
      <c r="L59" s="60"/>
      <c r="M59" s="59"/>
      <c r="N59" s="60"/>
      <c r="O59" s="74">
        <f t="shared" si="4"/>
      </c>
      <c r="P59" s="71">
        <f t="shared" si="5"/>
      </c>
      <c r="Q59" s="72">
        <f t="shared" si="6"/>
      </c>
      <c r="R59" s="75">
        <f t="shared" si="7"/>
      </c>
      <c r="S59" s="185" t="s">
        <v>325</v>
      </c>
      <c r="T59" s="186"/>
      <c r="U59" s="186"/>
      <c r="V59" s="186"/>
      <c r="W59" s="186"/>
      <c r="X59" s="186"/>
      <c r="Y59" s="186"/>
      <c r="Z59" s="186"/>
      <c r="AA59" s="186"/>
      <c r="AB59" s="186"/>
      <c r="AC59" s="4" t="s">
        <v>294</v>
      </c>
    </row>
    <row r="60" spans="1:29" ht="15" customHeight="1">
      <c r="A60" s="197"/>
      <c r="B60" s="197"/>
      <c r="C60" s="197"/>
      <c r="D60" s="9" t="s">
        <v>116</v>
      </c>
      <c r="E60" s="10">
        <v>2</v>
      </c>
      <c r="F60" s="11" t="s">
        <v>124</v>
      </c>
      <c r="G60" s="57"/>
      <c r="H60" s="57"/>
      <c r="I60" s="57"/>
      <c r="J60" s="57"/>
      <c r="K60" s="59"/>
      <c r="L60" s="60"/>
      <c r="M60" s="59"/>
      <c r="N60" s="60"/>
      <c r="O60" s="74">
        <f t="shared" si="4"/>
      </c>
      <c r="P60" s="71">
        <f t="shared" si="5"/>
      </c>
      <c r="Q60" s="72">
        <f t="shared" si="6"/>
      </c>
      <c r="R60" s="75">
        <f t="shared" si="7"/>
      </c>
      <c r="S60" s="185" t="s">
        <v>325</v>
      </c>
      <c r="T60" s="186"/>
      <c r="U60" s="186"/>
      <c r="V60" s="186"/>
      <c r="W60" s="186"/>
      <c r="X60" s="186"/>
      <c r="Y60" s="186"/>
      <c r="Z60" s="186"/>
      <c r="AA60" s="186"/>
      <c r="AB60" s="186"/>
      <c r="AC60" s="4" t="s">
        <v>294</v>
      </c>
    </row>
    <row r="61" spans="1:29" ht="15" customHeight="1">
      <c r="A61" s="197"/>
      <c r="B61" s="197"/>
      <c r="C61" s="197"/>
      <c r="D61" s="9" t="s">
        <v>117</v>
      </c>
      <c r="E61" s="10">
        <v>2</v>
      </c>
      <c r="F61" s="11" t="s">
        <v>124</v>
      </c>
      <c r="G61" s="57"/>
      <c r="H61" s="57"/>
      <c r="I61" s="57"/>
      <c r="J61" s="57"/>
      <c r="K61" s="59"/>
      <c r="L61" s="60"/>
      <c r="M61" s="59"/>
      <c r="N61" s="60"/>
      <c r="O61" s="74">
        <f t="shared" si="4"/>
      </c>
      <c r="P61" s="71">
        <f t="shared" si="5"/>
      </c>
      <c r="Q61" s="72">
        <f t="shared" si="6"/>
      </c>
      <c r="R61" s="75">
        <f t="shared" si="7"/>
      </c>
      <c r="S61" s="185" t="s">
        <v>325</v>
      </c>
      <c r="T61" s="186"/>
      <c r="U61" s="186"/>
      <c r="V61" s="186"/>
      <c r="W61" s="186"/>
      <c r="X61" s="186"/>
      <c r="Y61" s="186"/>
      <c r="Z61" s="186"/>
      <c r="AA61" s="186"/>
      <c r="AB61" s="186"/>
      <c r="AC61" s="4" t="s">
        <v>294</v>
      </c>
    </row>
    <row r="62" spans="1:29" ht="15" customHeight="1">
      <c r="A62" s="197"/>
      <c r="B62" s="197"/>
      <c r="C62" s="197"/>
      <c r="D62" s="9" t="s">
        <v>207</v>
      </c>
      <c r="E62" s="10">
        <v>2</v>
      </c>
      <c r="F62" s="11" t="s">
        <v>124</v>
      </c>
      <c r="G62" s="57"/>
      <c r="H62" s="57"/>
      <c r="I62" s="57"/>
      <c r="J62" s="57"/>
      <c r="K62" s="59"/>
      <c r="L62" s="60"/>
      <c r="M62" s="59"/>
      <c r="N62" s="60"/>
      <c r="O62" s="74">
        <f t="shared" si="0"/>
      </c>
      <c r="P62" s="71">
        <f t="shared" si="1"/>
      </c>
      <c r="Q62" s="72">
        <f t="shared" si="2"/>
      </c>
      <c r="R62" s="75">
        <f t="shared" si="3"/>
      </c>
      <c r="S62" s="185" t="s">
        <v>325</v>
      </c>
      <c r="T62" s="186"/>
      <c r="U62" s="186"/>
      <c r="V62" s="186"/>
      <c r="W62" s="186"/>
      <c r="X62" s="186"/>
      <c r="Y62" s="186"/>
      <c r="Z62" s="186"/>
      <c r="AA62" s="186"/>
      <c r="AB62" s="186"/>
      <c r="AC62" s="4" t="s">
        <v>294</v>
      </c>
    </row>
    <row r="63" spans="1:29" ht="15" customHeight="1">
      <c r="A63" s="197"/>
      <c r="B63" s="197"/>
      <c r="C63" s="197"/>
      <c r="D63" s="9" t="s">
        <v>208</v>
      </c>
      <c r="E63" s="10">
        <v>2</v>
      </c>
      <c r="F63" s="11" t="s">
        <v>124</v>
      </c>
      <c r="G63" s="57"/>
      <c r="H63" s="57"/>
      <c r="I63" s="57"/>
      <c r="J63" s="57"/>
      <c r="K63" s="59"/>
      <c r="L63" s="60"/>
      <c r="M63" s="59"/>
      <c r="N63" s="60"/>
      <c r="O63" s="74">
        <f t="shared" si="0"/>
      </c>
      <c r="P63" s="71">
        <f t="shared" si="1"/>
      </c>
      <c r="Q63" s="72">
        <f t="shared" si="2"/>
      </c>
      <c r="R63" s="75">
        <f t="shared" si="3"/>
      </c>
      <c r="S63" s="185" t="s">
        <v>325</v>
      </c>
      <c r="T63" s="186"/>
      <c r="U63" s="186"/>
      <c r="V63" s="186"/>
      <c r="W63" s="186"/>
      <c r="X63" s="186"/>
      <c r="Y63" s="186"/>
      <c r="Z63" s="186"/>
      <c r="AA63" s="186"/>
      <c r="AB63" s="186"/>
      <c r="AC63" s="4" t="s">
        <v>294</v>
      </c>
    </row>
    <row r="64" spans="1:29" ht="15" customHeight="1">
      <c r="A64" s="197"/>
      <c r="B64" s="197"/>
      <c r="C64" s="197"/>
      <c r="D64" s="9" t="s">
        <v>209</v>
      </c>
      <c r="E64" s="10">
        <v>2</v>
      </c>
      <c r="F64" s="11" t="s">
        <v>124</v>
      </c>
      <c r="G64" s="57"/>
      <c r="H64" s="57"/>
      <c r="I64" s="57"/>
      <c r="J64" s="57"/>
      <c r="K64" s="59"/>
      <c r="L64" s="60"/>
      <c r="M64" s="59"/>
      <c r="N64" s="60"/>
      <c r="O64" s="74">
        <f t="shared" si="0"/>
      </c>
      <c r="P64" s="71">
        <f t="shared" si="1"/>
      </c>
      <c r="Q64" s="72">
        <f t="shared" si="2"/>
      </c>
      <c r="R64" s="75">
        <f t="shared" si="3"/>
      </c>
      <c r="S64" s="185" t="s">
        <v>325</v>
      </c>
      <c r="T64" s="186"/>
      <c r="U64" s="186"/>
      <c r="V64" s="186"/>
      <c r="W64" s="186"/>
      <c r="X64" s="186"/>
      <c r="Y64" s="186"/>
      <c r="Z64" s="186"/>
      <c r="AA64" s="186"/>
      <c r="AB64" s="186"/>
      <c r="AC64" s="4" t="s">
        <v>294</v>
      </c>
    </row>
    <row r="65" spans="1:29" ht="15" customHeight="1">
      <c r="A65" s="197"/>
      <c r="B65" s="197"/>
      <c r="C65" s="197"/>
      <c r="D65" s="9" t="s">
        <v>210</v>
      </c>
      <c r="E65" s="10">
        <v>2</v>
      </c>
      <c r="F65" s="11" t="s">
        <v>124</v>
      </c>
      <c r="G65" s="57"/>
      <c r="H65" s="57"/>
      <c r="I65" s="57"/>
      <c r="J65" s="57"/>
      <c r="K65" s="59"/>
      <c r="L65" s="60"/>
      <c r="M65" s="59"/>
      <c r="N65" s="60"/>
      <c r="O65" s="74">
        <f>IF(COUNT(G65:N65)&gt;0,IF(Q65=4,"S",IF(Q65=3,"A",IF(Q65=2,"B",IF(Q65=1,"C","不可")))),"")</f>
      </c>
      <c r="P65" s="71">
        <f>IF(COUNT(G65:N65)&gt;0,IF(Q65&gt;0,E65,0),"")</f>
      </c>
      <c r="Q65" s="72">
        <f>IF(COUNT(G65:N65)&gt;0,MAX(G65:N65),"")</f>
      </c>
      <c r="R65" s="75">
        <f>IF(Q65="","",Q65*E65)</f>
      </c>
      <c r="S65" s="185" t="s">
        <v>325</v>
      </c>
      <c r="T65" s="186"/>
      <c r="U65" s="186"/>
      <c r="V65" s="186"/>
      <c r="W65" s="186"/>
      <c r="X65" s="186"/>
      <c r="Y65" s="186"/>
      <c r="Z65" s="186"/>
      <c r="AA65" s="186"/>
      <c r="AB65" s="186"/>
      <c r="AC65" s="4" t="s">
        <v>294</v>
      </c>
    </row>
    <row r="66" spans="1:29" ht="15" customHeight="1">
      <c r="A66" s="197"/>
      <c r="B66" s="197"/>
      <c r="C66" s="197"/>
      <c r="D66" s="9" t="s">
        <v>220</v>
      </c>
      <c r="E66" s="10">
        <v>2</v>
      </c>
      <c r="F66" s="11" t="s">
        <v>124</v>
      </c>
      <c r="G66" s="57"/>
      <c r="H66" s="57"/>
      <c r="I66" s="57"/>
      <c r="J66" s="57"/>
      <c r="K66" s="59"/>
      <c r="L66" s="60"/>
      <c r="M66" s="59"/>
      <c r="N66" s="60"/>
      <c r="O66" s="74">
        <f>IF(COUNT(G66:N66)&gt;0,IF(Q66=4,"S",IF(Q66=3,"A",IF(Q66=2,"B",IF(Q66=1,"C","不可")))),"")</f>
      </c>
      <c r="P66" s="71">
        <f>IF(COUNT(G66:N66)&gt;0,IF(Q66&gt;0,E66,0),"")</f>
      </c>
      <c r="Q66" s="72">
        <f>IF(COUNT(G66:N66)&gt;0,MAX(G66:N66),"")</f>
      </c>
      <c r="R66" s="75">
        <f>IF(Q66="","",Q66*E66)</f>
      </c>
      <c r="S66" s="185" t="s">
        <v>325</v>
      </c>
      <c r="T66" s="186"/>
      <c r="U66" s="186"/>
      <c r="V66" s="186"/>
      <c r="W66" s="186"/>
      <c r="X66" s="186"/>
      <c r="Y66" s="186"/>
      <c r="Z66" s="186"/>
      <c r="AA66" s="186"/>
      <c r="AB66" s="186"/>
      <c r="AC66" s="4" t="s">
        <v>294</v>
      </c>
    </row>
    <row r="67" spans="1:29" ht="15" customHeight="1">
      <c r="A67" s="197"/>
      <c r="B67" s="197"/>
      <c r="C67" s="197"/>
      <c r="D67" s="9" t="s">
        <v>221</v>
      </c>
      <c r="E67" s="10">
        <v>2</v>
      </c>
      <c r="F67" s="11" t="s">
        <v>124</v>
      </c>
      <c r="G67" s="57"/>
      <c r="H67" s="57"/>
      <c r="I67" s="57"/>
      <c r="J67" s="57"/>
      <c r="K67" s="59"/>
      <c r="L67" s="60"/>
      <c r="M67" s="59"/>
      <c r="N67" s="60"/>
      <c r="O67" s="74">
        <f t="shared" si="0"/>
      </c>
      <c r="P67" s="71">
        <f t="shared" si="1"/>
      </c>
      <c r="Q67" s="72">
        <f t="shared" si="2"/>
      </c>
      <c r="R67" s="75">
        <f t="shared" si="3"/>
      </c>
      <c r="S67" s="185" t="s">
        <v>325</v>
      </c>
      <c r="T67" s="186"/>
      <c r="U67" s="186"/>
      <c r="V67" s="186"/>
      <c r="W67" s="186"/>
      <c r="X67" s="186"/>
      <c r="Y67" s="186"/>
      <c r="Z67" s="186"/>
      <c r="AA67" s="186"/>
      <c r="AB67" s="186"/>
      <c r="AC67" s="4" t="s">
        <v>294</v>
      </c>
    </row>
    <row r="68" spans="1:29" ht="15" customHeight="1">
      <c r="A68" s="197"/>
      <c r="B68" s="197" t="s">
        <v>135</v>
      </c>
      <c r="C68" s="197"/>
      <c r="D68" s="9" t="s">
        <v>118</v>
      </c>
      <c r="E68" s="10">
        <v>2</v>
      </c>
      <c r="F68" s="11" t="s">
        <v>124</v>
      </c>
      <c r="G68" s="57"/>
      <c r="H68" s="57"/>
      <c r="I68" s="57"/>
      <c r="J68" s="57"/>
      <c r="K68" s="59"/>
      <c r="L68" s="60"/>
      <c r="M68" s="59"/>
      <c r="N68" s="60"/>
      <c r="O68" s="74">
        <f t="shared" si="0"/>
      </c>
      <c r="P68" s="71">
        <f t="shared" si="1"/>
      </c>
      <c r="Q68" s="72">
        <f t="shared" si="2"/>
      </c>
      <c r="R68" s="75">
        <f t="shared" si="3"/>
      </c>
      <c r="S68" s="185" t="s">
        <v>325</v>
      </c>
      <c r="T68" s="186"/>
      <c r="U68" s="186"/>
      <c r="V68" s="186"/>
      <c r="W68" s="186"/>
      <c r="X68" s="186"/>
      <c r="Y68" s="186"/>
      <c r="Z68" s="186"/>
      <c r="AA68" s="186"/>
      <c r="AB68" s="186"/>
      <c r="AC68" s="4" t="s">
        <v>294</v>
      </c>
    </row>
    <row r="69" spans="1:29" ht="15" customHeight="1">
      <c r="A69" s="197"/>
      <c r="B69" s="197"/>
      <c r="C69" s="197"/>
      <c r="D69" s="9" t="s">
        <v>119</v>
      </c>
      <c r="E69" s="10">
        <v>2</v>
      </c>
      <c r="F69" s="11" t="s">
        <v>124</v>
      </c>
      <c r="G69" s="57"/>
      <c r="H69" s="57"/>
      <c r="I69" s="57"/>
      <c r="J69" s="57"/>
      <c r="K69" s="59"/>
      <c r="L69" s="60"/>
      <c r="M69" s="59"/>
      <c r="N69" s="60"/>
      <c r="O69" s="74">
        <f t="shared" si="0"/>
      </c>
      <c r="P69" s="71">
        <f t="shared" si="1"/>
      </c>
      <c r="Q69" s="72">
        <f t="shared" si="2"/>
      </c>
      <c r="R69" s="75">
        <f t="shared" si="3"/>
      </c>
      <c r="S69" s="185" t="s">
        <v>325</v>
      </c>
      <c r="T69" s="186"/>
      <c r="U69" s="186"/>
      <c r="V69" s="186"/>
      <c r="W69" s="186"/>
      <c r="X69" s="186"/>
      <c r="Y69" s="186"/>
      <c r="Z69" s="186"/>
      <c r="AA69" s="186"/>
      <c r="AB69" s="186"/>
      <c r="AC69" s="4" t="s">
        <v>294</v>
      </c>
    </row>
    <row r="70" spans="1:29" ht="15" customHeight="1">
      <c r="A70" s="197"/>
      <c r="B70" s="197"/>
      <c r="C70" s="197"/>
      <c r="D70" s="9" t="s">
        <v>120</v>
      </c>
      <c r="E70" s="10">
        <v>2</v>
      </c>
      <c r="F70" s="11" t="s">
        <v>124</v>
      </c>
      <c r="G70" s="57"/>
      <c r="H70" s="57"/>
      <c r="I70" s="57"/>
      <c r="J70" s="57"/>
      <c r="K70" s="59"/>
      <c r="L70" s="60"/>
      <c r="M70" s="59"/>
      <c r="N70" s="60"/>
      <c r="O70" s="74">
        <f t="shared" si="0"/>
      </c>
      <c r="P70" s="71">
        <f t="shared" si="1"/>
      </c>
      <c r="Q70" s="72">
        <f t="shared" si="2"/>
      </c>
      <c r="R70" s="75">
        <f t="shared" si="3"/>
      </c>
      <c r="S70" s="185" t="s">
        <v>325</v>
      </c>
      <c r="T70" s="186"/>
      <c r="U70" s="186"/>
      <c r="V70" s="186"/>
      <c r="W70" s="186"/>
      <c r="X70" s="186"/>
      <c r="Y70" s="186"/>
      <c r="Z70" s="186"/>
      <c r="AA70" s="186"/>
      <c r="AB70" s="186"/>
      <c r="AC70" s="4" t="s">
        <v>294</v>
      </c>
    </row>
    <row r="71" spans="1:29" ht="15" customHeight="1">
      <c r="A71" s="197"/>
      <c r="B71" s="197"/>
      <c r="C71" s="197"/>
      <c r="D71" s="9" t="s">
        <v>121</v>
      </c>
      <c r="E71" s="10">
        <v>2</v>
      </c>
      <c r="F71" s="11" t="s">
        <v>124</v>
      </c>
      <c r="G71" s="57"/>
      <c r="H71" s="57"/>
      <c r="I71" s="57"/>
      <c r="J71" s="57"/>
      <c r="K71" s="59"/>
      <c r="L71" s="60"/>
      <c r="M71" s="59"/>
      <c r="N71" s="60"/>
      <c r="O71" s="74">
        <f t="shared" si="0"/>
      </c>
      <c r="P71" s="71">
        <f t="shared" si="1"/>
      </c>
      <c r="Q71" s="72">
        <f t="shared" si="2"/>
      </c>
      <c r="R71" s="75">
        <f t="shared" si="3"/>
      </c>
      <c r="S71" s="185" t="s">
        <v>325</v>
      </c>
      <c r="T71" s="186"/>
      <c r="U71" s="186"/>
      <c r="V71" s="186"/>
      <c r="W71" s="186"/>
      <c r="X71" s="186"/>
      <c r="Y71" s="186"/>
      <c r="Z71" s="186"/>
      <c r="AA71" s="186"/>
      <c r="AB71" s="186"/>
      <c r="AC71" s="4" t="s">
        <v>294</v>
      </c>
    </row>
    <row r="72" spans="1:29" ht="15" customHeight="1">
      <c r="A72" s="197"/>
      <c r="B72" s="197"/>
      <c r="C72" s="197"/>
      <c r="D72" s="9" t="s">
        <v>122</v>
      </c>
      <c r="E72" s="10">
        <v>2</v>
      </c>
      <c r="F72" s="11" t="s">
        <v>124</v>
      </c>
      <c r="G72" s="57"/>
      <c r="H72" s="57"/>
      <c r="I72" s="57"/>
      <c r="J72" s="57"/>
      <c r="K72" s="59"/>
      <c r="L72" s="60"/>
      <c r="M72" s="59"/>
      <c r="N72" s="60"/>
      <c r="O72" s="74">
        <f t="shared" si="0"/>
      </c>
      <c r="P72" s="71">
        <f t="shared" si="1"/>
      </c>
      <c r="Q72" s="72">
        <f t="shared" si="2"/>
      </c>
      <c r="R72" s="75">
        <f t="shared" si="3"/>
      </c>
      <c r="S72" s="185" t="s">
        <v>325</v>
      </c>
      <c r="T72" s="186"/>
      <c r="U72" s="186"/>
      <c r="V72" s="186"/>
      <c r="W72" s="186"/>
      <c r="X72" s="186"/>
      <c r="Y72" s="186"/>
      <c r="Z72" s="186"/>
      <c r="AA72" s="186"/>
      <c r="AB72" s="186"/>
      <c r="AC72" s="4" t="s">
        <v>294</v>
      </c>
    </row>
    <row r="73" spans="1:29" ht="15" customHeight="1">
      <c r="A73" s="197"/>
      <c r="B73" s="197"/>
      <c r="C73" s="197"/>
      <c r="D73" s="9" t="s">
        <v>50</v>
      </c>
      <c r="E73" s="10">
        <v>2</v>
      </c>
      <c r="F73" s="11" t="s">
        <v>124</v>
      </c>
      <c r="G73" s="57"/>
      <c r="H73" s="57"/>
      <c r="I73" s="57"/>
      <c r="J73" s="57"/>
      <c r="K73" s="59"/>
      <c r="L73" s="60"/>
      <c r="M73" s="59"/>
      <c r="N73" s="60"/>
      <c r="O73" s="74">
        <f t="shared" si="0"/>
      </c>
      <c r="P73" s="71">
        <f t="shared" si="1"/>
      </c>
      <c r="Q73" s="72">
        <f t="shared" si="2"/>
      </c>
      <c r="R73" s="75">
        <f t="shared" si="3"/>
      </c>
      <c r="S73" s="185" t="s">
        <v>325</v>
      </c>
      <c r="T73" s="186"/>
      <c r="U73" s="186"/>
      <c r="V73" s="186"/>
      <c r="W73" s="186"/>
      <c r="X73" s="186"/>
      <c r="Y73" s="186"/>
      <c r="Z73" s="186"/>
      <c r="AA73" s="186"/>
      <c r="AB73" s="186"/>
      <c r="AC73" s="4" t="s">
        <v>294</v>
      </c>
    </row>
    <row r="74" spans="1:29" ht="15" customHeight="1">
      <c r="A74" s="197"/>
      <c r="B74" s="197"/>
      <c r="C74" s="197"/>
      <c r="D74" s="9" t="s">
        <v>51</v>
      </c>
      <c r="E74" s="10">
        <v>2</v>
      </c>
      <c r="F74" s="11" t="s">
        <v>124</v>
      </c>
      <c r="G74" s="57"/>
      <c r="H74" s="57"/>
      <c r="I74" s="57"/>
      <c r="J74" s="57"/>
      <c r="K74" s="59"/>
      <c r="L74" s="60"/>
      <c r="M74" s="59"/>
      <c r="N74" s="60"/>
      <c r="O74" s="74">
        <f t="shared" si="0"/>
      </c>
      <c r="P74" s="71">
        <f t="shared" si="1"/>
      </c>
      <c r="Q74" s="72">
        <f t="shared" si="2"/>
      </c>
      <c r="R74" s="75">
        <f t="shared" si="3"/>
      </c>
      <c r="S74" s="185" t="s">
        <v>325</v>
      </c>
      <c r="T74" s="186"/>
      <c r="U74" s="186"/>
      <c r="V74" s="186"/>
      <c r="W74" s="186"/>
      <c r="X74" s="186"/>
      <c r="Y74" s="186"/>
      <c r="Z74" s="186"/>
      <c r="AA74" s="186"/>
      <c r="AB74" s="186"/>
      <c r="AC74" s="4" t="s">
        <v>294</v>
      </c>
    </row>
    <row r="75" spans="1:29" s="2" customFormat="1" ht="15.75" customHeight="1">
      <c r="A75" s="197"/>
      <c r="B75" s="197"/>
      <c r="C75" s="197"/>
      <c r="D75" s="9" t="s">
        <v>204</v>
      </c>
      <c r="E75" s="10">
        <v>2</v>
      </c>
      <c r="F75" s="28">
        <v>1</v>
      </c>
      <c r="G75" s="57"/>
      <c r="H75" s="57"/>
      <c r="I75" s="61"/>
      <c r="J75" s="60"/>
      <c r="K75" s="59"/>
      <c r="L75" s="60"/>
      <c r="M75" s="59"/>
      <c r="N75" s="60"/>
      <c r="O75" s="74">
        <f>IF(COUNT(G75:N75)&gt;0,IF(Q75=4,"S",IF(Q75=3,"A",IF(Q75=2,"B",IF(Q75=1,"C","不可")))),"")</f>
      </c>
      <c r="P75" s="71">
        <f>IF(COUNT(G75:N75)&gt;0,IF(Q75&gt;0,E75,0),"")</f>
      </c>
      <c r="Q75" s="72">
        <f>IF(COUNT(G75:N75)&gt;0,MAX(G75:N75),"")</f>
      </c>
      <c r="R75" s="75">
        <f>IF(Q75="","",Q75*E75)</f>
      </c>
      <c r="S75" s="185" t="s">
        <v>325</v>
      </c>
      <c r="T75" s="187"/>
      <c r="U75" s="187"/>
      <c r="V75" s="187"/>
      <c r="W75" s="187"/>
      <c r="X75" s="187"/>
      <c r="Y75" s="187"/>
      <c r="Z75" s="187"/>
      <c r="AA75" s="187"/>
      <c r="AB75" s="187"/>
      <c r="AC75" s="4" t="s">
        <v>294</v>
      </c>
    </row>
    <row r="76" spans="1:29" ht="15" customHeight="1">
      <c r="A76" s="197"/>
      <c r="B76" s="197"/>
      <c r="C76" s="197"/>
      <c r="D76" s="9" t="s">
        <v>58</v>
      </c>
      <c r="E76" s="10">
        <v>2</v>
      </c>
      <c r="F76" s="28">
        <v>2</v>
      </c>
      <c r="G76" s="113"/>
      <c r="H76" s="66"/>
      <c r="I76" s="57"/>
      <c r="J76" s="57"/>
      <c r="K76" s="59"/>
      <c r="L76" s="60"/>
      <c r="M76" s="59"/>
      <c r="N76" s="60"/>
      <c r="O76" s="74">
        <f t="shared" si="0"/>
      </c>
      <c r="P76" s="71">
        <f t="shared" si="1"/>
      </c>
      <c r="Q76" s="72">
        <f t="shared" si="2"/>
      </c>
      <c r="R76" s="75">
        <f t="shared" si="3"/>
      </c>
      <c r="S76" s="185" t="s">
        <v>325</v>
      </c>
      <c r="T76" s="186"/>
      <c r="U76" s="186"/>
      <c r="V76" s="186"/>
      <c r="W76" s="186"/>
      <c r="X76" s="186"/>
      <c r="Y76" s="186"/>
      <c r="Z76" s="186"/>
      <c r="AA76" s="186"/>
      <c r="AB76" s="186"/>
      <c r="AC76" s="4" t="s">
        <v>294</v>
      </c>
    </row>
    <row r="77" spans="1:29" ht="15" customHeight="1">
      <c r="A77" s="197"/>
      <c r="B77" s="197"/>
      <c r="C77" s="197"/>
      <c r="D77" s="9" t="s">
        <v>134</v>
      </c>
      <c r="E77" s="10">
        <v>2</v>
      </c>
      <c r="F77" s="28">
        <v>3</v>
      </c>
      <c r="G77" s="61"/>
      <c r="H77" s="61"/>
      <c r="I77" s="61"/>
      <c r="J77" s="62"/>
      <c r="K77" s="63"/>
      <c r="L77" s="64"/>
      <c r="M77" s="59"/>
      <c r="N77" s="60"/>
      <c r="O77" s="74">
        <f t="shared" si="0"/>
      </c>
      <c r="P77" s="71">
        <f t="shared" si="1"/>
      </c>
      <c r="Q77" s="72">
        <f t="shared" si="2"/>
      </c>
      <c r="R77" s="75">
        <f t="shared" si="3"/>
      </c>
      <c r="S77" s="185" t="s">
        <v>325</v>
      </c>
      <c r="T77" s="186"/>
      <c r="U77" s="186"/>
      <c r="V77" s="186"/>
      <c r="W77" s="186"/>
      <c r="X77" s="186"/>
      <c r="Y77" s="186"/>
      <c r="Z77" s="186"/>
      <c r="AA77" s="186"/>
      <c r="AB77" s="186"/>
      <c r="AC77" s="4" t="s">
        <v>294</v>
      </c>
    </row>
    <row r="78" spans="1:29" ht="15" customHeight="1">
      <c r="A78" s="197"/>
      <c r="B78" s="197"/>
      <c r="C78" s="197"/>
      <c r="D78" s="9" t="s">
        <v>133</v>
      </c>
      <c r="E78" s="10">
        <v>2</v>
      </c>
      <c r="F78" s="11" t="s">
        <v>56</v>
      </c>
      <c r="G78" s="61"/>
      <c r="H78" s="61"/>
      <c r="I78" s="61"/>
      <c r="J78" s="62"/>
      <c r="K78" s="63"/>
      <c r="L78" s="64"/>
      <c r="M78" s="63"/>
      <c r="N78" s="64"/>
      <c r="O78" s="74">
        <f t="shared" si="0"/>
      </c>
      <c r="P78" s="71">
        <f t="shared" si="1"/>
      </c>
      <c r="Q78" s="72">
        <f t="shared" si="2"/>
      </c>
      <c r="R78" s="75">
        <f t="shared" si="3"/>
      </c>
      <c r="S78" s="185" t="s">
        <v>325</v>
      </c>
      <c r="T78" s="186"/>
      <c r="U78" s="186"/>
      <c r="V78" s="186"/>
      <c r="W78" s="186"/>
      <c r="X78" s="186"/>
      <c r="Y78" s="186"/>
      <c r="Z78" s="186"/>
      <c r="AA78" s="186"/>
      <c r="AB78" s="186"/>
      <c r="AC78" s="4" t="s">
        <v>294</v>
      </c>
    </row>
    <row r="79" spans="1:29" ht="15" customHeight="1">
      <c r="A79" s="197"/>
      <c r="B79" s="165" t="s">
        <v>136</v>
      </c>
      <c r="C79" s="165"/>
      <c r="D79" s="9" t="s">
        <v>52</v>
      </c>
      <c r="E79" s="10">
        <v>2</v>
      </c>
      <c r="F79" s="11" t="s">
        <v>124</v>
      </c>
      <c r="G79" s="57"/>
      <c r="H79" s="57"/>
      <c r="I79" s="57"/>
      <c r="J79" s="57"/>
      <c r="K79" s="59"/>
      <c r="L79" s="60"/>
      <c r="M79" s="59"/>
      <c r="N79" s="60"/>
      <c r="O79" s="74">
        <f t="shared" si="0"/>
      </c>
      <c r="P79" s="71">
        <f t="shared" si="1"/>
      </c>
      <c r="Q79" s="72">
        <f t="shared" si="2"/>
      </c>
      <c r="R79" s="75">
        <f t="shared" si="3"/>
      </c>
      <c r="S79" s="185" t="s">
        <v>325</v>
      </c>
      <c r="T79" s="186"/>
      <c r="U79" s="186"/>
      <c r="V79" s="186"/>
      <c r="W79" s="186"/>
      <c r="X79" s="186"/>
      <c r="Y79" s="186"/>
      <c r="Z79" s="186"/>
      <c r="AA79" s="186"/>
      <c r="AB79" s="186"/>
      <c r="AC79" s="4" t="s">
        <v>294</v>
      </c>
    </row>
    <row r="80" spans="1:29" ht="15" customHeight="1">
      <c r="A80" s="197"/>
      <c r="B80" s="165"/>
      <c r="C80" s="165"/>
      <c r="D80" s="9" t="s">
        <v>53</v>
      </c>
      <c r="E80" s="10">
        <v>2</v>
      </c>
      <c r="F80" s="11" t="s">
        <v>124</v>
      </c>
      <c r="G80" s="57"/>
      <c r="H80" s="57"/>
      <c r="I80" s="57"/>
      <c r="J80" s="57"/>
      <c r="K80" s="59"/>
      <c r="L80" s="60"/>
      <c r="M80" s="59"/>
      <c r="N80" s="60"/>
      <c r="O80" s="74">
        <f t="shared" si="0"/>
      </c>
      <c r="P80" s="71">
        <f t="shared" si="1"/>
      </c>
      <c r="Q80" s="72">
        <f t="shared" si="2"/>
      </c>
      <c r="R80" s="75">
        <f t="shared" si="3"/>
      </c>
      <c r="S80" s="185" t="s">
        <v>325</v>
      </c>
      <c r="T80" s="186"/>
      <c r="U80" s="186"/>
      <c r="V80" s="186"/>
      <c r="W80" s="186"/>
      <c r="X80" s="186"/>
      <c r="Y80" s="186"/>
      <c r="Z80" s="186"/>
      <c r="AA80" s="186"/>
      <c r="AB80" s="186"/>
      <c r="AC80" s="4" t="s">
        <v>294</v>
      </c>
    </row>
    <row r="81" spans="1:29" ht="15" customHeight="1">
      <c r="A81" s="197"/>
      <c r="B81" s="165"/>
      <c r="C81" s="165"/>
      <c r="D81" s="9" t="s">
        <v>54</v>
      </c>
      <c r="E81" s="10">
        <v>2</v>
      </c>
      <c r="F81" s="11" t="s">
        <v>124</v>
      </c>
      <c r="G81" s="57"/>
      <c r="H81" s="57"/>
      <c r="I81" s="57"/>
      <c r="J81" s="57"/>
      <c r="K81" s="59"/>
      <c r="L81" s="60"/>
      <c r="M81" s="59"/>
      <c r="N81" s="60"/>
      <c r="O81" s="74">
        <f t="shared" si="0"/>
      </c>
      <c r="P81" s="71">
        <f t="shared" si="1"/>
      </c>
      <c r="Q81" s="72">
        <f t="shared" si="2"/>
      </c>
      <c r="R81" s="75">
        <f t="shared" si="3"/>
      </c>
      <c r="S81" s="185" t="s">
        <v>325</v>
      </c>
      <c r="T81" s="186"/>
      <c r="U81" s="186"/>
      <c r="V81" s="186"/>
      <c r="W81" s="186"/>
      <c r="X81" s="186"/>
      <c r="Y81" s="186"/>
      <c r="Z81" s="186"/>
      <c r="AA81" s="186"/>
      <c r="AB81" s="186"/>
      <c r="AC81" s="4" t="s">
        <v>294</v>
      </c>
    </row>
    <row r="82" spans="1:29" ht="15" customHeight="1">
      <c r="A82" s="197"/>
      <c r="B82" s="165"/>
      <c r="C82" s="165"/>
      <c r="D82" s="9" t="s">
        <v>55</v>
      </c>
      <c r="E82" s="10">
        <v>2</v>
      </c>
      <c r="F82" s="11" t="s">
        <v>124</v>
      </c>
      <c r="G82" s="57"/>
      <c r="H82" s="57"/>
      <c r="I82" s="57"/>
      <c r="J82" s="57"/>
      <c r="K82" s="59"/>
      <c r="L82" s="60"/>
      <c r="M82" s="59"/>
      <c r="N82" s="60"/>
      <c r="O82" s="74">
        <f t="shared" si="0"/>
      </c>
      <c r="P82" s="71">
        <f t="shared" si="1"/>
      </c>
      <c r="Q82" s="72">
        <f t="shared" si="2"/>
      </c>
      <c r="R82" s="75">
        <f t="shared" si="3"/>
      </c>
      <c r="S82" s="185" t="s">
        <v>325</v>
      </c>
      <c r="T82" s="186"/>
      <c r="U82" s="186"/>
      <c r="V82" s="186"/>
      <c r="W82" s="186"/>
      <c r="X82" s="186"/>
      <c r="Y82" s="186"/>
      <c r="Z82" s="186"/>
      <c r="AA82" s="186"/>
      <c r="AB82" s="186"/>
      <c r="AC82" s="4" t="s">
        <v>294</v>
      </c>
    </row>
    <row r="83" spans="1:28" ht="15" customHeight="1">
      <c r="A83" s="197" t="s">
        <v>86</v>
      </c>
      <c r="B83" s="197" t="s">
        <v>138</v>
      </c>
      <c r="C83" s="197"/>
      <c r="D83" s="9" t="s">
        <v>59</v>
      </c>
      <c r="E83" s="10">
        <v>1</v>
      </c>
      <c r="F83" s="11">
        <v>1</v>
      </c>
      <c r="G83" s="57"/>
      <c r="H83" s="57"/>
      <c r="I83" s="57"/>
      <c r="J83" s="57"/>
      <c r="K83" s="63"/>
      <c r="L83" s="64"/>
      <c r="M83" s="63"/>
      <c r="N83" s="64"/>
      <c r="O83" s="74">
        <f t="shared" si="0"/>
      </c>
      <c r="P83" s="71">
        <f t="shared" si="1"/>
      </c>
      <c r="Q83" s="72">
        <f t="shared" si="2"/>
      </c>
      <c r="R83" s="75">
        <f t="shared" si="3"/>
      </c>
      <c r="S83" s="185"/>
      <c r="T83" s="186"/>
      <c r="U83" s="186"/>
      <c r="V83" s="186"/>
      <c r="W83" s="186"/>
      <c r="X83" s="186"/>
      <c r="Y83" s="186"/>
      <c r="Z83" s="186" t="s">
        <v>326</v>
      </c>
      <c r="AA83" s="188"/>
      <c r="AB83" s="186"/>
    </row>
    <row r="84" spans="1:28" ht="15" customHeight="1">
      <c r="A84" s="197"/>
      <c r="B84" s="197"/>
      <c r="C84" s="197"/>
      <c r="D84" s="9" t="s">
        <v>60</v>
      </c>
      <c r="E84" s="10">
        <v>1</v>
      </c>
      <c r="F84" s="11">
        <v>1</v>
      </c>
      <c r="G84" s="57"/>
      <c r="H84" s="57"/>
      <c r="I84" s="57"/>
      <c r="J84" s="57"/>
      <c r="K84" s="63"/>
      <c r="L84" s="64"/>
      <c r="M84" s="63"/>
      <c r="N84" s="64"/>
      <c r="O84" s="74">
        <f t="shared" si="0"/>
      </c>
      <c r="P84" s="71">
        <f t="shared" si="1"/>
      </c>
      <c r="Q84" s="72">
        <f t="shared" si="2"/>
      </c>
      <c r="R84" s="75">
        <f t="shared" si="3"/>
      </c>
      <c r="S84" s="185"/>
      <c r="T84" s="186"/>
      <c r="U84" s="186"/>
      <c r="V84" s="186"/>
      <c r="W84" s="186"/>
      <c r="X84" s="186"/>
      <c r="Y84" s="186"/>
      <c r="Z84" s="186" t="s">
        <v>326</v>
      </c>
      <c r="AA84" s="188"/>
      <c r="AB84" s="186"/>
    </row>
    <row r="85" spans="1:28" ht="15" customHeight="1">
      <c r="A85" s="197"/>
      <c r="B85" s="197"/>
      <c r="C85" s="197"/>
      <c r="D85" s="9" t="s">
        <v>61</v>
      </c>
      <c r="E85" s="10">
        <v>1</v>
      </c>
      <c r="F85" s="11">
        <v>1</v>
      </c>
      <c r="G85" s="57"/>
      <c r="H85" s="57"/>
      <c r="I85" s="57"/>
      <c r="J85" s="57"/>
      <c r="K85" s="63"/>
      <c r="L85" s="64"/>
      <c r="M85" s="63"/>
      <c r="N85" s="64"/>
      <c r="O85" s="74">
        <f t="shared" si="0"/>
      </c>
      <c r="P85" s="71">
        <f t="shared" si="1"/>
      </c>
      <c r="Q85" s="72">
        <f t="shared" si="2"/>
      </c>
      <c r="R85" s="75">
        <f t="shared" si="3"/>
      </c>
      <c r="S85" s="185"/>
      <c r="T85" s="186"/>
      <c r="U85" s="186"/>
      <c r="V85" s="186"/>
      <c r="W85" s="186"/>
      <c r="X85" s="186"/>
      <c r="Y85" s="186"/>
      <c r="Z85" s="186" t="s">
        <v>326</v>
      </c>
      <c r="AA85" s="188"/>
      <c r="AB85" s="186"/>
    </row>
    <row r="86" spans="1:28" ht="15" customHeight="1">
      <c r="A86" s="197"/>
      <c r="B86" s="197"/>
      <c r="C86" s="197"/>
      <c r="D86" s="9" t="s">
        <v>62</v>
      </c>
      <c r="E86" s="10">
        <v>1</v>
      </c>
      <c r="F86" s="11">
        <v>1</v>
      </c>
      <c r="G86" s="57"/>
      <c r="H86" s="57"/>
      <c r="I86" s="57"/>
      <c r="J86" s="57"/>
      <c r="K86" s="63"/>
      <c r="L86" s="64"/>
      <c r="M86" s="63"/>
      <c r="N86" s="64"/>
      <c r="O86" s="74">
        <f t="shared" si="0"/>
      </c>
      <c r="P86" s="71">
        <f t="shared" si="1"/>
      </c>
      <c r="Q86" s="72">
        <f t="shared" si="2"/>
      </c>
      <c r="R86" s="75">
        <f t="shared" si="3"/>
      </c>
      <c r="S86" s="185"/>
      <c r="T86" s="186"/>
      <c r="U86" s="186"/>
      <c r="V86" s="186"/>
      <c r="W86" s="186"/>
      <c r="X86" s="186"/>
      <c r="Y86" s="186"/>
      <c r="Z86" s="186" t="s">
        <v>326</v>
      </c>
      <c r="AA86" s="188"/>
      <c r="AB86" s="186"/>
    </row>
    <row r="87" spans="1:28" ht="15" customHeight="1">
      <c r="A87" s="197"/>
      <c r="B87" s="197"/>
      <c r="C87" s="197"/>
      <c r="D87" s="9" t="s">
        <v>71</v>
      </c>
      <c r="E87" s="10">
        <v>1</v>
      </c>
      <c r="F87" s="11">
        <v>2</v>
      </c>
      <c r="G87" s="65"/>
      <c r="H87" s="65"/>
      <c r="I87" s="57"/>
      <c r="J87" s="57"/>
      <c r="K87" s="63"/>
      <c r="L87" s="64"/>
      <c r="M87" s="63"/>
      <c r="N87" s="64"/>
      <c r="O87" s="74">
        <f t="shared" si="0"/>
      </c>
      <c r="P87" s="71">
        <f t="shared" si="1"/>
      </c>
      <c r="Q87" s="72">
        <f t="shared" si="2"/>
      </c>
      <c r="R87" s="75">
        <f t="shared" si="3"/>
      </c>
      <c r="S87" s="185"/>
      <c r="T87" s="186"/>
      <c r="U87" s="186"/>
      <c r="V87" s="186"/>
      <c r="W87" s="186"/>
      <c r="X87" s="186"/>
      <c r="Y87" s="186"/>
      <c r="Z87" s="186" t="s">
        <v>326</v>
      </c>
      <c r="AA87" s="188"/>
      <c r="AB87" s="186"/>
    </row>
    <row r="88" spans="1:28" ht="15" customHeight="1">
      <c r="A88" s="197"/>
      <c r="B88" s="197"/>
      <c r="C88" s="197"/>
      <c r="D88" s="9" t="s">
        <v>72</v>
      </c>
      <c r="E88" s="10">
        <v>1</v>
      </c>
      <c r="F88" s="11">
        <v>2</v>
      </c>
      <c r="G88" s="65"/>
      <c r="H88" s="65"/>
      <c r="I88" s="57"/>
      <c r="J88" s="57"/>
      <c r="K88" s="63"/>
      <c r="L88" s="64"/>
      <c r="M88" s="63"/>
      <c r="N88" s="64"/>
      <c r="O88" s="74">
        <f t="shared" si="0"/>
      </c>
      <c r="P88" s="71">
        <f t="shared" si="1"/>
      </c>
      <c r="Q88" s="72">
        <f t="shared" si="2"/>
      </c>
      <c r="R88" s="75">
        <f t="shared" si="3"/>
      </c>
      <c r="S88" s="185"/>
      <c r="T88" s="186"/>
      <c r="U88" s="186"/>
      <c r="V88" s="186"/>
      <c r="W88" s="186"/>
      <c r="X88" s="186"/>
      <c r="Y88" s="186"/>
      <c r="Z88" s="186" t="s">
        <v>326</v>
      </c>
      <c r="AA88" s="188"/>
      <c r="AB88" s="186"/>
    </row>
    <row r="89" spans="1:28" ht="15" customHeight="1">
      <c r="A89" s="197"/>
      <c r="B89" s="197"/>
      <c r="C89" s="197"/>
      <c r="D89" s="9" t="s">
        <v>73</v>
      </c>
      <c r="E89" s="10">
        <v>1</v>
      </c>
      <c r="F89" s="11">
        <v>2</v>
      </c>
      <c r="G89" s="65"/>
      <c r="H89" s="65"/>
      <c r="I89" s="57"/>
      <c r="J89" s="57"/>
      <c r="K89" s="63"/>
      <c r="L89" s="64"/>
      <c r="M89" s="63"/>
      <c r="N89" s="64"/>
      <c r="O89" s="74">
        <f aca="true" t="shared" si="8" ref="O89:O152">IF(COUNT(G89:N89)&gt;0,IF(Q89=4,"S",IF(Q89=3,"A",IF(Q89=2,"B",IF(Q89=1,"C","不可")))),"")</f>
      </c>
      <c r="P89" s="71">
        <f aca="true" t="shared" si="9" ref="P89:P152">IF(COUNT(G89:N89)&gt;0,IF(Q89&gt;0,E89,0),"")</f>
      </c>
      <c r="Q89" s="72">
        <f aca="true" t="shared" si="10" ref="Q89:Q152">IF(COUNT(G89:N89)&gt;0,MAX(G89:N89),"")</f>
      </c>
      <c r="R89" s="75">
        <f aca="true" t="shared" si="11" ref="R89:R152">IF(Q89="","",Q89*E89)</f>
      </c>
      <c r="S89" s="185"/>
      <c r="T89" s="186"/>
      <c r="U89" s="186"/>
      <c r="V89" s="186"/>
      <c r="W89" s="186"/>
      <c r="X89" s="186"/>
      <c r="Y89" s="186"/>
      <c r="Z89" s="186" t="s">
        <v>326</v>
      </c>
      <c r="AA89" s="188"/>
      <c r="AB89" s="186"/>
    </row>
    <row r="90" spans="1:28" ht="15" customHeight="1">
      <c r="A90" s="197"/>
      <c r="B90" s="197"/>
      <c r="C90" s="197"/>
      <c r="D90" s="9" t="s">
        <v>74</v>
      </c>
      <c r="E90" s="10">
        <v>1</v>
      </c>
      <c r="F90" s="11">
        <v>2</v>
      </c>
      <c r="G90" s="65"/>
      <c r="H90" s="65"/>
      <c r="I90" s="57"/>
      <c r="J90" s="57"/>
      <c r="K90" s="63"/>
      <c r="L90" s="64"/>
      <c r="M90" s="63"/>
      <c r="N90" s="64"/>
      <c r="O90" s="74">
        <f t="shared" si="8"/>
      </c>
      <c r="P90" s="71">
        <f t="shared" si="9"/>
      </c>
      <c r="Q90" s="72">
        <f t="shared" si="10"/>
      </c>
      <c r="R90" s="75">
        <f t="shared" si="11"/>
      </c>
      <c r="S90" s="185"/>
      <c r="T90" s="186"/>
      <c r="U90" s="186"/>
      <c r="V90" s="186"/>
      <c r="W90" s="186"/>
      <c r="X90" s="186"/>
      <c r="Y90" s="186"/>
      <c r="Z90" s="186" t="s">
        <v>326</v>
      </c>
      <c r="AA90" s="188"/>
      <c r="AB90" s="186"/>
    </row>
    <row r="91" spans="1:28" ht="15" customHeight="1">
      <c r="A91" s="197"/>
      <c r="B91" s="197"/>
      <c r="C91" s="197"/>
      <c r="D91" s="9" t="s">
        <v>77</v>
      </c>
      <c r="E91" s="10">
        <v>1</v>
      </c>
      <c r="F91" s="11">
        <v>3</v>
      </c>
      <c r="G91" s="65"/>
      <c r="H91" s="65"/>
      <c r="I91" s="65"/>
      <c r="J91" s="66"/>
      <c r="K91" s="63"/>
      <c r="L91" s="64"/>
      <c r="M91" s="63"/>
      <c r="N91" s="64"/>
      <c r="O91" s="74">
        <f t="shared" si="8"/>
      </c>
      <c r="P91" s="71">
        <f t="shared" si="9"/>
      </c>
      <c r="Q91" s="72">
        <f t="shared" si="10"/>
      </c>
      <c r="R91" s="75">
        <f t="shared" si="11"/>
      </c>
      <c r="S91" s="185"/>
      <c r="T91" s="186"/>
      <c r="U91" s="186"/>
      <c r="V91" s="186"/>
      <c r="W91" s="186"/>
      <c r="X91" s="186"/>
      <c r="Y91" s="186"/>
      <c r="Z91" s="186" t="s">
        <v>326</v>
      </c>
      <c r="AA91" s="188"/>
      <c r="AB91" s="186"/>
    </row>
    <row r="92" spans="1:28" ht="15" customHeight="1">
      <c r="A92" s="197"/>
      <c r="B92" s="197"/>
      <c r="C92" s="197"/>
      <c r="D92" s="9" t="s">
        <v>79</v>
      </c>
      <c r="E92" s="10">
        <v>1</v>
      </c>
      <c r="F92" s="11">
        <v>3</v>
      </c>
      <c r="G92" s="65"/>
      <c r="H92" s="65"/>
      <c r="I92" s="65"/>
      <c r="J92" s="66"/>
      <c r="K92" s="63"/>
      <c r="L92" s="64"/>
      <c r="M92" s="63"/>
      <c r="N92" s="64"/>
      <c r="O92" s="74">
        <f t="shared" si="8"/>
      </c>
      <c r="P92" s="71">
        <f t="shared" si="9"/>
      </c>
      <c r="Q92" s="72">
        <f t="shared" si="10"/>
      </c>
      <c r="R92" s="75">
        <f t="shared" si="11"/>
      </c>
      <c r="S92" s="185"/>
      <c r="T92" s="186"/>
      <c r="U92" s="186"/>
      <c r="V92" s="186"/>
      <c r="W92" s="186"/>
      <c r="X92" s="186"/>
      <c r="Y92" s="186"/>
      <c r="Z92" s="186" t="s">
        <v>326</v>
      </c>
      <c r="AA92" s="188"/>
      <c r="AB92" s="186"/>
    </row>
    <row r="93" spans="1:28" ht="15" customHeight="1">
      <c r="A93" s="197"/>
      <c r="B93" s="197"/>
      <c r="C93" s="197"/>
      <c r="D93" s="9" t="s">
        <v>78</v>
      </c>
      <c r="E93" s="10">
        <v>1</v>
      </c>
      <c r="F93" s="11">
        <v>3</v>
      </c>
      <c r="G93" s="65"/>
      <c r="H93" s="65"/>
      <c r="I93" s="65"/>
      <c r="J93" s="66"/>
      <c r="K93" s="63"/>
      <c r="L93" s="64"/>
      <c r="M93" s="63"/>
      <c r="N93" s="64"/>
      <c r="O93" s="74">
        <f t="shared" si="8"/>
      </c>
      <c r="P93" s="71">
        <f t="shared" si="9"/>
      </c>
      <c r="Q93" s="72">
        <f t="shared" si="10"/>
      </c>
      <c r="R93" s="75">
        <f t="shared" si="11"/>
      </c>
      <c r="S93" s="185"/>
      <c r="T93" s="186"/>
      <c r="U93" s="186"/>
      <c r="V93" s="186"/>
      <c r="W93" s="186"/>
      <c r="X93" s="186"/>
      <c r="Y93" s="186"/>
      <c r="Z93" s="186" t="s">
        <v>326</v>
      </c>
      <c r="AA93" s="188"/>
      <c r="AB93" s="186"/>
    </row>
    <row r="94" spans="1:28" ht="15" customHeight="1">
      <c r="A94" s="197"/>
      <c r="B94" s="197"/>
      <c r="C94" s="197"/>
      <c r="D94" s="9" t="s">
        <v>80</v>
      </c>
      <c r="E94" s="10">
        <v>1</v>
      </c>
      <c r="F94" s="11">
        <v>3</v>
      </c>
      <c r="G94" s="65"/>
      <c r="H94" s="65"/>
      <c r="I94" s="65"/>
      <c r="J94" s="66"/>
      <c r="K94" s="63"/>
      <c r="L94" s="64"/>
      <c r="M94" s="63"/>
      <c r="N94" s="64"/>
      <c r="O94" s="74">
        <f t="shared" si="8"/>
      </c>
      <c r="P94" s="71">
        <f t="shared" si="9"/>
      </c>
      <c r="Q94" s="72">
        <f t="shared" si="10"/>
      </c>
      <c r="R94" s="75">
        <f t="shared" si="11"/>
      </c>
      <c r="S94" s="185"/>
      <c r="T94" s="186"/>
      <c r="U94" s="186"/>
      <c r="V94" s="186"/>
      <c r="W94" s="186"/>
      <c r="X94" s="186"/>
      <c r="Y94" s="186"/>
      <c r="Z94" s="186" t="s">
        <v>326</v>
      </c>
      <c r="AA94" s="188"/>
      <c r="AB94" s="186"/>
    </row>
    <row r="95" spans="1:28" ht="15" customHeight="1">
      <c r="A95" s="197"/>
      <c r="B95" s="197"/>
      <c r="C95" s="197"/>
      <c r="D95" s="9" t="s">
        <v>81</v>
      </c>
      <c r="E95" s="10">
        <v>1</v>
      </c>
      <c r="F95" s="11">
        <v>4</v>
      </c>
      <c r="G95" s="65"/>
      <c r="H95" s="65"/>
      <c r="I95" s="65"/>
      <c r="J95" s="66"/>
      <c r="K95" s="59"/>
      <c r="L95" s="60"/>
      <c r="M95" s="63"/>
      <c r="N95" s="64"/>
      <c r="O95" s="74">
        <f t="shared" si="8"/>
      </c>
      <c r="P95" s="71">
        <f t="shared" si="9"/>
      </c>
      <c r="Q95" s="72">
        <f t="shared" si="10"/>
      </c>
      <c r="R95" s="75">
        <f t="shared" si="11"/>
      </c>
      <c r="S95" s="185"/>
      <c r="T95" s="186"/>
      <c r="U95" s="186"/>
      <c r="V95" s="186"/>
      <c r="W95" s="186"/>
      <c r="X95" s="186"/>
      <c r="Y95" s="186"/>
      <c r="Z95" s="186" t="s">
        <v>326</v>
      </c>
      <c r="AA95" s="188"/>
      <c r="AB95" s="186"/>
    </row>
    <row r="96" spans="1:28" ht="15" customHeight="1">
      <c r="A96" s="197"/>
      <c r="B96" s="197"/>
      <c r="C96" s="197"/>
      <c r="D96" s="9" t="s">
        <v>82</v>
      </c>
      <c r="E96" s="10">
        <v>1</v>
      </c>
      <c r="F96" s="11">
        <v>4</v>
      </c>
      <c r="G96" s="65"/>
      <c r="H96" s="65"/>
      <c r="I96" s="65"/>
      <c r="J96" s="66"/>
      <c r="K96" s="59"/>
      <c r="L96" s="60"/>
      <c r="M96" s="63"/>
      <c r="N96" s="64"/>
      <c r="O96" s="74">
        <f t="shared" si="8"/>
      </c>
      <c r="P96" s="71">
        <f t="shared" si="9"/>
      </c>
      <c r="Q96" s="72">
        <f t="shared" si="10"/>
      </c>
      <c r="R96" s="75">
        <f t="shared" si="11"/>
      </c>
      <c r="S96" s="185"/>
      <c r="T96" s="186"/>
      <c r="U96" s="186"/>
      <c r="V96" s="186"/>
      <c r="W96" s="186"/>
      <c r="X96" s="186"/>
      <c r="Y96" s="186"/>
      <c r="Z96" s="186" t="s">
        <v>326</v>
      </c>
      <c r="AA96" s="188"/>
      <c r="AB96" s="186"/>
    </row>
    <row r="97" spans="1:28" ht="15" customHeight="1">
      <c r="A97" s="197"/>
      <c r="B97" s="197"/>
      <c r="C97" s="197"/>
      <c r="D97" s="9" t="s">
        <v>83</v>
      </c>
      <c r="E97" s="10">
        <v>1</v>
      </c>
      <c r="F97" s="11">
        <v>4</v>
      </c>
      <c r="G97" s="65"/>
      <c r="H97" s="65"/>
      <c r="I97" s="65"/>
      <c r="J97" s="66"/>
      <c r="K97" s="59"/>
      <c r="L97" s="60"/>
      <c r="M97" s="63"/>
      <c r="N97" s="64"/>
      <c r="O97" s="74">
        <f t="shared" si="8"/>
      </c>
      <c r="P97" s="71">
        <f t="shared" si="9"/>
      </c>
      <c r="Q97" s="72">
        <f t="shared" si="10"/>
      </c>
      <c r="R97" s="75">
        <f t="shared" si="11"/>
      </c>
      <c r="S97" s="185"/>
      <c r="T97" s="186"/>
      <c r="U97" s="186"/>
      <c r="V97" s="186"/>
      <c r="W97" s="186"/>
      <c r="X97" s="186"/>
      <c r="Y97" s="186"/>
      <c r="Z97" s="186" t="s">
        <v>326</v>
      </c>
      <c r="AA97" s="188"/>
      <c r="AB97" s="186"/>
    </row>
    <row r="98" spans="1:28" ht="15" customHeight="1">
      <c r="A98" s="197"/>
      <c r="B98" s="197"/>
      <c r="C98" s="197"/>
      <c r="D98" s="9" t="s">
        <v>84</v>
      </c>
      <c r="E98" s="10">
        <v>1</v>
      </c>
      <c r="F98" s="11">
        <v>4</v>
      </c>
      <c r="G98" s="65"/>
      <c r="H98" s="65"/>
      <c r="I98" s="65"/>
      <c r="J98" s="66"/>
      <c r="K98" s="59"/>
      <c r="L98" s="60"/>
      <c r="M98" s="63"/>
      <c r="N98" s="64"/>
      <c r="O98" s="74">
        <f t="shared" si="8"/>
      </c>
      <c r="P98" s="71">
        <f t="shared" si="9"/>
      </c>
      <c r="Q98" s="72">
        <f t="shared" si="10"/>
      </c>
      <c r="R98" s="75">
        <f t="shared" si="11"/>
      </c>
      <c r="S98" s="185"/>
      <c r="T98" s="186"/>
      <c r="U98" s="186"/>
      <c r="V98" s="186"/>
      <c r="W98" s="186"/>
      <c r="X98" s="186"/>
      <c r="Y98" s="186"/>
      <c r="Z98" s="186" t="s">
        <v>326</v>
      </c>
      <c r="AA98" s="188"/>
      <c r="AB98" s="186"/>
    </row>
    <row r="99" spans="1:28" ht="15" customHeight="1">
      <c r="A99" s="197"/>
      <c r="B99" s="197"/>
      <c r="C99" s="197"/>
      <c r="D99" s="9" t="s">
        <v>85</v>
      </c>
      <c r="E99" s="10">
        <v>2</v>
      </c>
      <c r="F99" s="11">
        <v>4</v>
      </c>
      <c r="G99" s="65"/>
      <c r="H99" s="65"/>
      <c r="I99" s="65"/>
      <c r="J99" s="66"/>
      <c r="K99" s="59"/>
      <c r="L99" s="60"/>
      <c r="M99" s="63"/>
      <c r="N99" s="64"/>
      <c r="O99" s="74">
        <f t="shared" si="8"/>
      </c>
      <c r="P99" s="71">
        <f t="shared" si="9"/>
      </c>
      <c r="Q99" s="72">
        <f t="shared" si="10"/>
      </c>
      <c r="R99" s="75">
        <f t="shared" si="11"/>
      </c>
      <c r="S99" s="185"/>
      <c r="T99" s="186"/>
      <c r="U99" s="186"/>
      <c r="V99" s="186"/>
      <c r="W99" s="186"/>
      <c r="X99" s="186"/>
      <c r="Y99" s="186"/>
      <c r="Z99" s="186" t="s">
        <v>326</v>
      </c>
      <c r="AA99" s="188"/>
      <c r="AB99" s="186"/>
    </row>
    <row r="100" spans="1:28" ht="15" customHeight="1">
      <c r="A100" s="197"/>
      <c r="B100" s="165" t="s">
        <v>139</v>
      </c>
      <c r="C100" s="197"/>
      <c r="D100" s="9" t="s">
        <v>14</v>
      </c>
      <c r="E100" s="10">
        <v>2</v>
      </c>
      <c r="F100" s="11">
        <v>1</v>
      </c>
      <c r="G100" s="57"/>
      <c r="H100" s="57"/>
      <c r="I100" s="65"/>
      <c r="J100" s="115"/>
      <c r="K100" s="114"/>
      <c r="L100" s="66"/>
      <c r="M100" s="59"/>
      <c r="N100" s="60"/>
      <c r="O100" s="74">
        <f t="shared" si="8"/>
      </c>
      <c r="P100" s="71">
        <f t="shared" si="9"/>
      </c>
      <c r="Q100" s="72">
        <f t="shared" si="10"/>
      </c>
      <c r="R100" s="75">
        <f t="shared" si="11"/>
      </c>
      <c r="S100" s="185"/>
      <c r="T100" s="186"/>
      <c r="U100" s="186"/>
      <c r="V100" s="186"/>
      <c r="W100" s="186"/>
      <c r="X100" s="186"/>
      <c r="Y100" s="186"/>
      <c r="Z100" s="186" t="s">
        <v>326</v>
      </c>
      <c r="AA100" s="188"/>
      <c r="AB100" s="186"/>
    </row>
    <row r="101" spans="1:28" ht="15" customHeight="1">
      <c r="A101" s="197"/>
      <c r="B101" s="197"/>
      <c r="C101" s="197"/>
      <c r="D101" s="9" t="s">
        <v>15</v>
      </c>
      <c r="E101" s="10">
        <v>2</v>
      </c>
      <c r="F101" s="11">
        <v>1</v>
      </c>
      <c r="G101" s="57"/>
      <c r="H101" s="57"/>
      <c r="I101" s="65"/>
      <c r="J101" s="60"/>
      <c r="K101" s="114"/>
      <c r="L101" s="66"/>
      <c r="M101" s="59"/>
      <c r="N101" s="60"/>
      <c r="O101" s="74">
        <f t="shared" si="8"/>
      </c>
      <c r="P101" s="71">
        <f t="shared" si="9"/>
      </c>
      <c r="Q101" s="72">
        <f t="shared" si="10"/>
      </c>
      <c r="R101" s="75">
        <f t="shared" si="11"/>
      </c>
      <c r="S101" s="185"/>
      <c r="T101" s="186"/>
      <c r="U101" s="186"/>
      <c r="V101" s="186"/>
      <c r="W101" s="186"/>
      <c r="X101" s="186"/>
      <c r="Y101" s="186"/>
      <c r="Z101" s="186" t="s">
        <v>326</v>
      </c>
      <c r="AA101" s="188"/>
      <c r="AB101" s="186"/>
    </row>
    <row r="102" spans="1:28" ht="15" customHeight="1">
      <c r="A102" s="197"/>
      <c r="B102" s="197"/>
      <c r="C102" s="197"/>
      <c r="D102" s="14" t="s">
        <v>16</v>
      </c>
      <c r="E102" s="10">
        <v>1</v>
      </c>
      <c r="F102" s="11">
        <v>2</v>
      </c>
      <c r="G102" s="65"/>
      <c r="H102" s="65"/>
      <c r="I102" s="57"/>
      <c r="J102" s="57"/>
      <c r="K102" s="116"/>
      <c r="L102" s="115"/>
      <c r="M102" s="114"/>
      <c r="N102" s="115"/>
      <c r="O102" s="74">
        <f t="shared" si="8"/>
      </c>
      <c r="P102" s="71">
        <f t="shared" si="9"/>
      </c>
      <c r="Q102" s="72">
        <f t="shared" si="10"/>
      </c>
      <c r="R102" s="75">
        <f t="shared" si="11"/>
      </c>
      <c r="S102" s="185"/>
      <c r="T102" s="186"/>
      <c r="U102" s="186"/>
      <c r="V102" s="186"/>
      <c r="W102" s="186"/>
      <c r="X102" s="186"/>
      <c r="Y102" s="186"/>
      <c r="Z102" s="186" t="s">
        <v>326</v>
      </c>
      <c r="AA102" s="188"/>
      <c r="AB102" s="186"/>
    </row>
    <row r="103" spans="1:28" ht="15" customHeight="1">
      <c r="A103" s="197"/>
      <c r="B103" s="197"/>
      <c r="C103" s="197"/>
      <c r="D103" s="14" t="s">
        <v>17</v>
      </c>
      <c r="E103" s="10">
        <v>1</v>
      </c>
      <c r="F103" s="11">
        <v>2</v>
      </c>
      <c r="G103" s="65"/>
      <c r="H103" s="65"/>
      <c r="I103" s="57"/>
      <c r="J103" s="57"/>
      <c r="K103" s="59"/>
      <c r="L103" s="60"/>
      <c r="M103" s="114"/>
      <c r="N103" s="60"/>
      <c r="O103" s="74">
        <f t="shared" si="8"/>
      </c>
      <c r="P103" s="71">
        <f t="shared" si="9"/>
      </c>
      <c r="Q103" s="72">
        <f t="shared" si="10"/>
      </c>
      <c r="R103" s="75">
        <f t="shared" si="11"/>
      </c>
      <c r="S103" s="185"/>
      <c r="T103" s="186"/>
      <c r="U103" s="186"/>
      <c r="V103" s="186"/>
      <c r="W103" s="186"/>
      <c r="X103" s="186"/>
      <c r="Y103" s="186"/>
      <c r="Z103" s="186" t="s">
        <v>326</v>
      </c>
      <c r="AA103" s="188"/>
      <c r="AB103" s="186"/>
    </row>
    <row r="104" spans="1:28" ht="15" customHeight="1">
      <c r="A104" s="197"/>
      <c r="B104" s="197"/>
      <c r="C104" s="197"/>
      <c r="D104" s="14" t="s">
        <v>18</v>
      </c>
      <c r="E104" s="10">
        <v>1</v>
      </c>
      <c r="F104" s="11">
        <v>2</v>
      </c>
      <c r="G104" s="65"/>
      <c r="H104" s="65"/>
      <c r="I104" s="57"/>
      <c r="J104" s="57"/>
      <c r="K104" s="59"/>
      <c r="L104" s="60"/>
      <c r="M104" s="114"/>
      <c r="N104" s="60"/>
      <c r="O104" s="74">
        <f t="shared" si="8"/>
      </c>
      <c r="P104" s="71">
        <f t="shared" si="9"/>
      </c>
      <c r="Q104" s="72">
        <f t="shared" si="10"/>
      </c>
      <c r="R104" s="75">
        <f t="shared" si="11"/>
      </c>
      <c r="S104" s="185"/>
      <c r="T104" s="186"/>
      <c r="U104" s="186"/>
      <c r="V104" s="186"/>
      <c r="W104" s="186"/>
      <c r="X104" s="186"/>
      <c r="Y104" s="186"/>
      <c r="Z104" s="186" t="s">
        <v>326</v>
      </c>
      <c r="AA104" s="188"/>
      <c r="AB104" s="186"/>
    </row>
    <row r="105" spans="1:28" ht="15" customHeight="1">
      <c r="A105" s="197"/>
      <c r="B105" s="197"/>
      <c r="C105" s="197"/>
      <c r="D105" s="14" t="s">
        <v>19</v>
      </c>
      <c r="E105" s="10">
        <v>1</v>
      </c>
      <c r="F105" s="11">
        <v>2</v>
      </c>
      <c r="G105" s="65"/>
      <c r="H105" s="65"/>
      <c r="I105" s="57"/>
      <c r="J105" s="57"/>
      <c r="K105" s="59"/>
      <c r="L105" s="60"/>
      <c r="M105" s="114"/>
      <c r="N105" s="60"/>
      <c r="O105" s="74">
        <f t="shared" si="8"/>
      </c>
      <c r="P105" s="71">
        <f t="shared" si="9"/>
      </c>
      <c r="Q105" s="72">
        <f t="shared" si="10"/>
      </c>
      <c r="R105" s="75">
        <f t="shared" si="11"/>
      </c>
      <c r="S105" s="185"/>
      <c r="T105" s="186"/>
      <c r="U105" s="186"/>
      <c r="V105" s="186"/>
      <c r="W105" s="186"/>
      <c r="X105" s="186"/>
      <c r="Y105" s="186"/>
      <c r="Z105" s="186" t="s">
        <v>326</v>
      </c>
      <c r="AA105" s="188"/>
      <c r="AB105" s="186"/>
    </row>
    <row r="106" spans="1:28" ht="15" customHeight="1">
      <c r="A106" s="197"/>
      <c r="B106" s="197"/>
      <c r="C106" s="197"/>
      <c r="D106" s="14" t="s">
        <v>20</v>
      </c>
      <c r="E106" s="10">
        <v>2</v>
      </c>
      <c r="F106" s="11">
        <v>2</v>
      </c>
      <c r="G106" s="65"/>
      <c r="H106" s="65"/>
      <c r="I106" s="57"/>
      <c r="J106" s="57"/>
      <c r="K106" s="59"/>
      <c r="L106" s="60"/>
      <c r="M106" s="114"/>
      <c r="N106" s="60"/>
      <c r="O106" s="74">
        <f t="shared" si="8"/>
      </c>
      <c r="P106" s="71">
        <f t="shared" si="9"/>
      </c>
      <c r="Q106" s="72">
        <f t="shared" si="10"/>
      </c>
      <c r="R106" s="75">
        <f t="shared" si="11"/>
      </c>
      <c r="S106" s="185"/>
      <c r="T106" s="186"/>
      <c r="U106" s="186"/>
      <c r="V106" s="186"/>
      <c r="W106" s="186"/>
      <c r="X106" s="186"/>
      <c r="Y106" s="186"/>
      <c r="Z106" s="186" t="s">
        <v>326</v>
      </c>
      <c r="AA106" s="188"/>
      <c r="AB106" s="186"/>
    </row>
    <row r="107" spans="1:28" ht="15" customHeight="1">
      <c r="A107" s="197"/>
      <c r="B107" s="197"/>
      <c r="C107" s="197"/>
      <c r="D107" s="14" t="s">
        <v>21</v>
      </c>
      <c r="E107" s="10">
        <v>2</v>
      </c>
      <c r="F107" s="11">
        <v>2</v>
      </c>
      <c r="G107" s="65"/>
      <c r="H107" s="65"/>
      <c r="I107" s="57"/>
      <c r="J107" s="57"/>
      <c r="K107" s="59"/>
      <c r="L107" s="60"/>
      <c r="M107" s="114"/>
      <c r="N107" s="60"/>
      <c r="O107" s="74">
        <f t="shared" si="8"/>
      </c>
      <c r="P107" s="71">
        <f t="shared" si="9"/>
      </c>
      <c r="Q107" s="72">
        <f t="shared" si="10"/>
      </c>
      <c r="R107" s="75">
        <f t="shared" si="11"/>
      </c>
      <c r="S107" s="185"/>
      <c r="T107" s="186"/>
      <c r="U107" s="186"/>
      <c r="V107" s="186"/>
      <c r="W107" s="186"/>
      <c r="X107" s="186"/>
      <c r="Y107" s="186"/>
      <c r="Z107" s="186" t="s">
        <v>326</v>
      </c>
      <c r="AA107" s="188"/>
      <c r="AB107" s="186"/>
    </row>
    <row r="108" spans="1:28" ht="15" customHeight="1">
      <c r="A108" s="197"/>
      <c r="B108" s="197"/>
      <c r="C108" s="197"/>
      <c r="D108" s="14" t="s">
        <v>22</v>
      </c>
      <c r="E108" s="10">
        <v>6</v>
      </c>
      <c r="F108" s="11">
        <v>2</v>
      </c>
      <c r="G108" s="65"/>
      <c r="H108" s="65"/>
      <c r="I108" s="57"/>
      <c r="J108" s="57"/>
      <c r="K108" s="59"/>
      <c r="L108" s="60"/>
      <c r="M108" s="114"/>
      <c r="N108" s="60"/>
      <c r="O108" s="74">
        <f t="shared" si="8"/>
      </c>
      <c r="P108" s="71">
        <f t="shared" si="9"/>
      </c>
      <c r="Q108" s="72">
        <f t="shared" si="10"/>
      </c>
      <c r="R108" s="75">
        <f t="shared" si="11"/>
      </c>
      <c r="S108" s="185"/>
      <c r="T108" s="186"/>
      <c r="U108" s="186"/>
      <c r="V108" s="186"/>
      <c r="W108" s="186"/>
      <c r="X108" s="186"/>
      <c r="Y108" s="186"/>
      <c r="Z108" s="186" t="s">
        <v>326</v>
      </c>
      <c r="AA108" s="188"/>
      <c r="AB108" s="186"/>
    </row>
    <row r="109" spans="1:28" ht="15" customHeight="1">
      <c r="A109" s="197"/>
      <c r="B109" s="197"/>
      <c r="C109" s="197"/>
      <c r="D109" s="14" t="s">
        <v>23</v>
      </c>
      <c r="E109" s="10">
        <v>8</v>
      </c>
      <c r="F109" s="11">
        <v>3</v>
      </c>
      <c r="G109" s="65"/>
      <c r="H109" s="65"/>
      <c r="I109" s="65"/>
      <c r="J109" s="66"/>
      <c r="K109" s="63"/>
      <c r="L109" s="64"/>
      <c r="M109" s="114"/>
      <c r="N109" s="60"/>
      <c r="O109" s="74">
        <f t="shared" si="8"/>
      </c>
      <c r="P109" s="71">
        <f t="shared" si="9"/>
      </c>
      <c r="Q109" s="72">
        <f t="shared" si="10"/>
      </c>
      <c r="R109" s="75">
        <f t="shared" si="11"/>
      </c>
      <c r="S109" s="185"/>
      <c r="T109" s="186"/>
      <c r="U109" s="186"/>
      <c r="V109" s="186"/>
      <c r="W109" s="186"/>
      <c r="X109" s="186"/>
      <c r="Y109" s="186"/>
      <c r="Z109" s="186" t="s">
        <v>326</v>
      </c>
      <c r="AA109" s="188"/>
      <c r="AB109" s="186"/>
    </row>
    <row r="110" spans="1:28" ht="15" customHeight="1">
      <c r="A110" s="224"/>
      <c r="B110" s="201"/>
      <c r="C110" s="197"/>
      <c r="D110" s="9" t="s">
        <v>63</v>
      </c>
      <c r="E110" s="10">
        <v>1</v>
      </c>
      <c r="F110" s="11">
        <v>1</v>
      </c>
      <c r="G110" s="57"/>
      <c r="H110" s="57"/>
      <c r="I110" s="57"/>
      <c r="J110" s="57"/>
      <c r="K110" s="63"/>
      <c r="L110" s="64"/>
      <c r="M110" s="63"/>
      <c r="N110" s="64"/>
      <c r="O110" s="74">
        <f t="shared" si="8"/>
      </c>
      <c r="P110" s="71">
        <f t="shared" si="9"/>
      </c>
      <c r="Q110" s="72">
        <f t="shared" si="10"/>
      </c>
      <c r="R110" s="75">
        <f t="shared" si="11"/>
      </c>
      <c r="S110" s="185"/>
      <c r="T110" s="186"/>
      <c r="U110" s="186"/>
      <c r="V110" s="186"/>
      <c r="W110" s="186"/>
      <c r="X110" s="186"/>
      <c r="Y110" s="186"/>
      <c r="Z110" s="186" t="s">
        <v>326</v>
      </c>
      <c r="AA110" s="188"/>
      <c r="AB110" s="186"/>
    </row>
    <row r="111" spans="1:28" ht="15" customHeight="1">
      <c r="A111" s="224"/>
      <c r="B111" s="201"/>
      <c r="C111" s="197"/>
      <c r="D111" s="9" t="s">
        <v>64</v>
      </c>
      <c r="E111" s="10">
        <v>1</v>
      </c>
      <c r="F111" s="11">
        <v>1</v>
      </c>
      <c r="G111" s="57"/>
      <c r="H111" s="57"/>
      <c r="I111" s="57"/>
      <c r="J111" s="57"/>
      <c r="K111" s="63"/>
      <c r="L111" s="64"/>
      <c r="M111" s="63"/>
      <c r="N111" s="64"/>
      <c r="O111" s="74">
        <f t="shared" si="8"/>
      </c>
      <c r="P111" s="71">
        <f t="shared" si="9"/>
      </c>
      <c r="Q111" s="72">
        <f t="shared" si="10"/>
      </c>
      <c r="R111" s="75">
        <f t="shared" si="11"/>
      </c>
      <c r="S111" s="185"/>
      <c r="T111" s="186"/>
      <c r="U111" s="186"/>
      <c r="V111" s="186"/>
      <c r="W111" s="186"/>
      <c r="X111" s="186"/>
      <c r="Y111" s="186"/>
      <c r="Z111" s="186" t="s">
        <v>326</v>
      </c>
      <c r="AA111" s="188"/>
      <c r="AB111" s="186"/>
    </row>
    <row r="112" spans="1:28" ht="15" customHeight="1">
      <c r="A112" s="224"/>
      <c r="B112" s="201"/>
      <c r="C112" s="197"/>
      <c r="D112" s="9" t="s">
        <v>65</v>
      </c>
      <c r="E112" s="10">
        <v>1</v>
      </c>
      <c r="F112" s="11">
        <v>1</v>
      </c>
      <c r="G112" s="57"/>
      <c r="H112" s="57"/>
      <c r="I112" s="57"/>
      <c r="J112" s="57"/>
      <c r="K112" s="63"/>
      <c r="L112" s="64"/>
      <c r="M112" s="63"/>
      <c r="N112" s="64"/>
      <c r="O112" s="74">
        <f t="shared" si="8"/>
      </c>
      <c r="P112" s="71">
        <f t="shared" si="9"/>
      </c>
      <c r="Q112" s="72">
        <f t="shared" si="10"/>
      </c>
      <c r="R112" s="75">
        <f t="shared" si="11"/>
      </c>
      <c r="S112" s="185"/>
      <c r="T112" s="186"/>
      <c r="U112" s="186"/>
      <c r="V112" s="186"/>
      <c r="W112" s="186"/>
      <c r="X112" s="186"/>
      <c r="Y112" s="186"/>
      <c r="Z112" s="186" t="s">
        <v>326</v>
      </c>
      <c r="AA112" s="188"/>
      <c r="AB112" s="186"/>
    </row>
    <row r="113" spans="1:28" ht="15" customHeight="1">
      <c r="A113" s="224"/>
      <c r="B113" s="201"/>
      <c r="C113" s="197"/>
      <c r="D113" s="9" t="s">
        <v>66</v>
      </c>
      <c r="E113" s="10">
        <v>1</v>
      </c>
      <c r="F113" s="11">
        <v>1</v>
      </c>
      <c r="G113" s="57"/>
      <c r="H113" s="57"/>
      <c r="I113" s="57"/>
      <c r="J113" s="57"/>
      <c r="K113" s="63"/>
      <c r="L113" s="64"/>
      <c r="M113" s="63"/>
      <c r="N113" s="64"/>
      <c r="O113" s="74">
        <f t="shared" si="8"/>
      </c>
      <c r="P113" s="71">
        <f t="shared" si="9"/>
      </c>
      <c r="Q113" s="72">
        <f t="shared" si="10"/>
      </c>
      <c r="R113" s="75">
        <f t="shared" si="11"/>
      </c>
      <c r="S113" s="185"/>
      <c r="T113" s="186"/>
      <c r="U113" s="186"/>
      <c r="V113" s="186"/>
      <c r="W113" s="186"/>
      <c r="X113" s="186"/>
      <c r="Y113" s="186"/>
      <c r="Z113" s="186" t="s">
        <v>326</v>
      </c>
      <c r="AA113" s="188"/>
      <c r="AB113" s="186"/>
    </row>
    <row r="114" spans="1:30" ht="15" customHeight="1">
      <c r="A114" s="224"/>
      <c r="B114" s="201"/>
      <c r="C114" s="197"/>
      <c r="D114" s="9" t="s">
        <v>67</v>
      </c>
      <c r="E114" s="10">
        <v>1</v>
      </c>
      <c r="F114" s="11">
        <v>1</v>
      </c>
      <c r="G114" s="57"/>
      <c r="H114" s="57"/>
      <c r="I114" s="57"/>
      <c r="J114" s="57"/>
      <c r="K114" s="63"/>
      <c r="L114" s="64"/>
      <c r="M114" s="63"/>
      <c r="N114" s="64"/>
      <c r="O114" s="74">
        <f t="shared" si="8"/>
      </c>
      <c r="P114" s="71">
        <f t="shared" si="9"/>
      </c>
      <c r="Q114" s="72">
        <f t="shared" si="10"/>
      </c>
      <c r="R114" s="75">
        <f t="shared" si="11"/>
      </c>
      <c r="S114" s="185"/>
      <c r="T114" s="186"/>
      <c r="U114" s="186"/>
      <c r="V114" s="186"/>
      <c r="W114" s="186"/>
      <c r="X114" s="186"/>
      <c r="Y114" s="186"/>
      <c r="Z114" s="186" t="s">
        <v>326</v>
      </c>
      <c r="AA114" s="188"/>
      <c r="AB114" s="186"/>
      <c r="AD114" s="35"/>
    </row>
    <row r="115" spans="1:28" ht="15" customHeight="1">
      <c r="A115" s="224"/>
      <c r="B115" s="201"/>
      <c r="C115" s="197"/>
      <c r="D115" s="9" t="s">
        <v>68</v>
      </c>
      <c r="E115" s="10">
        <v>1</v>
      </c>
      <c r="F115" s="11">
        <v>1</v>
      </c>
      <c r="G115" s="57"/>
      <c r="H115" s="57"/>
      <c r="I115" s="57"/>
      <c r="J115" s="57"/>
      <c r="K115" s="63"/>
      <c r="L115" s="64"/>
      <c r="M115" s="63"/>
      <c r="N115" s="64"/>
      <c r="O115" s="74">
        <f t="shared" si="8"/>
      </c>
      <c r="P115" s="71">
        <f t="shared" si="9"/>
      </c>
      <c r="Q115" s="72">
        <f t="shared" si="10"/>
      </c>
      <c r="R115" s="75">
        <f t="shared" si="11"/>
      </c>
      <c r="S115" s="185"/>
      <c r="T115" s="186"/>
      <c r="U115" s="186"/>
      <c r="V115" s="186"/>
      <c r="W115" s="186"/>
      <c r="X115" s="186"/>
      <c r="Y115" s="186"/>
      <c r="Z115" s="186" t="s">
        <v>326</v>
      </c>
      <c r="AA115" s="188"/>
      <c r="AB115" s="186"/>
    </row>
    <row r="116" spans="1:28" ht="15" customHeight="1">
      <c r="A116" s="224"/>
      <c r="B116" s="201"/>
      <c r="C116" s="197"/>
      <c r="D116" s="9" t="s">
        <v>69</v>
      </c>
      <c r="E116" s="10">
        <v>1</v>
      </c>
      <c r="F116" s="11">
        <v>1</v>
      </c>
      <c r="G116" s="57"/>
      <c r="H116" s="57"/>
      <c r="I116" s="57"/>
      <c r="J116" s="57"/>
      <c r="K116" s="63"/>
      <c r="L116" s="64"/>
      <c r="M116" s="63"/>
      <c r="N116" s="64"/>
      <c r="O116" s="74">
        <f t="shared" si="8"/>
      </c>
      <c r="P116" s="71">
        <f t="shared" si="9"/>
      </c>
      <c r="Q116" s="72">
        <f t="shared" si="10"/>
      </c>
      <c r="R116" s="75">
        <f t="shared" si="11"/>
      </c>
      <c r="S116" s="185"/>
      <c r="T116" s="186"/>
      <c r="U116" s="186"/>
      <c r="V116" s="186"/>
      <c r="W116" s="186"/>
      <c r="X116" s="186"/>
      <c r="Y116" s="186"/>
      <c r="Z116" s="186" t="s">
        <v>326</v>
      </c>
      <c r="AA116" s="188"/>
      <c r="AB116" s="186"/>
    </row>
    <row r="117" spans="1:28" ht="15" customHeight="1">
      <c r="A117" s="224"/>
      <c r="B117" s="201"/>
      <c r="C117" s="197"/>
      <c r="D117" s="9" t="s">
        <v>70</v>
      </c>
      <c r="E117" s="10">
        <v>1</v>
      </c>
      <c r="F117" s="11">
        <v>1</v>
      </c>
      <c r="G117" s="57"/>
      <c r="H117" s="57"/>
      <c r="I117" s="57"/>
      <c r="J117" s="57"/>
      <c r="K117" s="63"/>
      <c r="L117" s="64"/>
      <c r="M117" s="63"/>
      <c r="N117" s="64"/>
      <c r="O117" s="74">
        <f t="shared" si="8"/>
      </c>
      <c r="P117" s="71">
        <f t="shared" si="9"/>
      </c>
      <c r="Q117" s="72">
        <f t="shared" si="10"/>
      </c>
      <c r="R117" s="75">
        <f t="shared" si="11"/>
      </c>
      <c r="S117" s="185"/>
      <c r="T117" s="186"/>
      <c r="U117" s="186"/>
      <c r="V117" s="186"/>
      <c r="W117" s="186"/>
      <c r="X117" s="186"/>
      <c r="Y117" s="186"/>
      <c r="Z117" s="186" t="s">
        <v>326</v>
      </c>
      <c r="AA117" s="188"/>
      <c r="AB117" s="186"/>
    </row>
    <row r="118" spans="1:28" ht="15" customHeight="1">
      <c r="A118" s="224"/>
      <c r="B118" s="201"/>
      <c r="C118" s="197"/>
      <c r="D118" s="9" t="s">
        <v>75</v>
      </c>
      <c r="E118" s="10">
        <v>1</v>
      </c>
      <c r="F118" s="11">
        <v>2</v>
      </c>
      <c r="G118" s="65"/>
      <c r="H118" s="65"/>
      <c r="I118" s="57"/>
      <c r="J118" s="57"/>
      <c r="K118" s="63"/>
      <c r="L118" s="64"/>
      <c r="M118" s="63"/>
      <c r="N118" s="64"/>
      <c r="O118" s="74">
        <f t="shared" si="8"/>
      </c>
      <c r="P118" s="71">
        <f t="shared" si="9"/>
      </c>
      <c r="Q118" s="72">
        <f t="shared" si="10"/>
      </c>
      <c r="R118" s="75">
        <f t="shared" si="11"/>
      </c>
      <c r="S118" s="185"/>
      <c r="T118" s="186"/>
      <c r="U118" s="186"/>
      <c r="V118" s="186"/>
      <c r="W118" s="186"/>
      <c r="X118" s="186"/>
      <c r="Y118" s="186"/>
      <c r="Z118" s="186" t="s">
        <v>326</v>
      </c>
      <c r="AA118" s="188"/>
      <c r="AB118" s="186"/>
    </row>
    <row r="119" spans="1:28" ht="15" customHeight="1">
      <c r="A119" s="224"/>
      <c r="B119" s="201"/>
      <c r="C119" s="197"/>
      <c r="D119" s="9" t="s">
        <v>76</v>
      </c>
      <c r="E119" s="10">
        <v>1</v>
      </c>
      <c r="F119" s="11">
        <v>2</v>
      </c>
      <c r="G119" s="65"/>
      <c r="H119" s="65"/>
      <c r="I119" s="57"/>
      <c r="J119" s="57"/>
      <c r="K119" s="63"/>
      <c r="L119" s="64"/>
      <c r="M119" s="63"/>
      <c r="N119" s="64"/>
      <c r="O119" s="74">
        <f t="shared" si="8"/>
      </c>
      <c r="P119" s="71">
        <f t="shared" si="9"/>
      </c>
      <c r="Q119" s="72">
        <f t="shared" si="10"/>
      </c>
      <c r="R119" s="75">
        <f t="shared" si="11"/>
      </c>
      <c r="S119" s="185"/>
      <c r="T119" s="186"/>
      <c r="U119" s="186"/>
      <c r="V119" s="186"/>
      <c r="W119" s="186"/>
      <c r="X119" s="186"/>
      <c r="Y119" s="186"/>
      <c r="Z119" s="186" t="s">
        <v>326</v>
      </c>
      <c r="AA119" s="188"/>
      <c r="AB119" s="186"/>
    </row>
    <row r="120" spans="1:29" ht="15" customHeight="1">
      <c r="A120" s="209" t="s">
        <v>25</v>
      </c>
      <c r="B120" s="209"/>
      <c r="C120" s="198" t="s">
        <v>140</v>
      </c>
      <c r="D120" s="19" t="s">
        <v>57</v>
      </c>
      <c r="E120" s="12">
        <v>2</v>
      </c>
      <c r="F120" s="12">
        <v>1</v>
      </c>
      <c r="G120" s="57"/>
      <c r="H120" s="57"/>
      <c r="I120" s="57"/>
      <c r="J120" s="58"/>
      <c r="K120" s="63"/>
      <c r="L120" s="64"/>
      <c r="M120" s="63"/>
      <c r="N120" s="64"/>
      <c r="O120" s="76">
        <f t="shared" si="8"/>
      </c>
      <c r="P120" s="71">
        <f t="shared" si="9"/>
      </c>
      <c r="Q120" s="77">
        <f t="shared" si="10"/>
      </c>
      <c r="R120" s="78">
        <f t="shared" si="11"/>
      </c>
      <c r="S120" s="189"/>
      <c r="T120" s="190" t="s">
        <v>326</v>
      </c>
      <c r="U120" s="186"/>
      <c r="V120" s="186"/>
      <c r="W120" s="186"/>
      <c r="X120" s="186"/>
      <c r="Y120" s="186"/>
      <c r="Z120" s="186"/>
      <c r="AA120" s="186"/>
      <c r="AB120" s="186"/>
      <c r="AC120" s="4" t="s">
        <v>201</v>
      </c>
    </row>
    <row r="121" spans="1:29" ht="15" customHeight="1">
      <c r="A121" s="210"/>
      <c r="B121" s="210"/>
      <c r="C121" s="199"/>
      <c r="D121" s="19" t="s">
        <v>31</v>
      </c>
      <c r="E121" s="12">
        <v>2</v>
      </c>
      <c r="F121" s="12">
        <v>1</v>
      </c>
      <c r="G121" s="57"/>
      <c r="H121" s="57"/>
      <c r="I121" s="57"/>
      <c r="J121" s="58"/>
      <c r="K121" s="63"/>
      <c r="L121" s="64"/>
      <c r="M121" s="63"/>
      <c r="N121" s="64"/>
      <c r="O121" s="76">
        <f t="shared" si="8"/>
      </c>
      <c r="P121" s="79">
        <f t="shared" si="9"/>
      </c>
      <c r="Q121" s="77">
        <f t="shared" si="10"/>
      </c>
      <c r="R121" s="78">
        <f t="shared" si="11"/>
      </c>
      <c r="S121" s="189"/>
      <c r="T121" s="190" t="s">
        <v>326</v>
      </c>
      <c r="U121" s="186"/>
      <c r="V121" s="186"/>
      <c r="W121" s="186"/>
      <c r="X121" s="186"/>
      <c r="Y121" s="186"/>
      <c r="Z121" s="186"/>
      <c r="AA121" s="186"/>
      <c r="AB121" s="186"/>
      <c r="AC121" s="4" t="s">
        <v>201</v>
      </c>
    </row>
    <row r="122" spans="1:28" ht="15" customHeight="1">
      <c r="A122" s="210"/>
      <c r="B122" s="210"/>
      <c r="C122" s="199"/>
      <c r="D122" s="13" t="s">
        <v>32</v>
      </c>
      <c r="E122" s="12">
        <v>2</v>
      </c>
      <c r="F122" s="12">
        <v>1</v>
      </c>
      <c r="G122" s="57"/>
      <c r="H122" s="57"/>
      <c r="I122" s="57"/>
      <c r="J122" s="58"/>
      <c r="K122" s="63"/>
      <c r="L122" s="64"/>
      <c r="M122" s="63"/>
      <c r="N122" s="64"/>
      <c r="O122" s="76">
        <f t="shared" si="8"/>
      </c>
      <c r="P122" s="79">
        <f t="shared" si="9"/>
      </c>
      <c r="Q122" s="77">
        <f t="shared" si="10"/>
      </c>
      <c r="R122" s="78">
        <f t="shared" si="11"/>
      </c>
      <c r="S122" s="189"/>
      <c r="T122" s="190" t="s">
        <v>326</v>
      </c>
      <c r="U122" s="186"/>
      <c r="V122" s="186"/>
      <c r="W122" s="186"/>
      <c r="X122" s="186"/>
      <c r="Y122" s="186"/>
      <c r="Z122" s="186"/>
      <c r="AA122" s="186"/>
      <c r="AB122" s="186"/>
    </row>
    <row r="123" spans="1:29" ht="15" customHeight="1">
      <c r="A123" s="210"/>
      <c r="B123" s="210"/>
      <c r="C123" s="199"/>
      <c r="D123" s="19" t="s">
        <v>222</v>
      </c>
      <c r="E123" s="12">
        <v>2</v>
      </c>
      <c r="F123" s="12">
        <v>1</v>
      </c>
      <c r="G123" s="57"/>
      <c r="H123" s="57"/>
      <c r="I123" s="57"/>
      <c r="J123" s="58"/>
      <c r="K123" s="63"/>
      <c r="L123" s="64"/>
      <c r="M123" s="63"/>
      <c r="N123" s="64"/>
      <c r="O123" s="76">
        <f t="shared" si="8"/>
      </c>
      <c r="P123" s="79">
        <f t="shared" si="9"/>
      </c>
      <c r="Q123" s="77">
        <f t="shared" si="10"/>
      </c>
      <c r="R123" s="78">
        <f t="shared" si="11"/>
      </c>
      <c r="S123" s="189"/>
      <c r="T123" s="190" t="s">
        <v>326</v>
      </c>
      <c r="U123" s="186"/>
      <c r="V123" s="186"/>
      <c r="W123" s="186"/>
      <c r="X123" s="186"/>
      <c r="Y123" s="186"/>
      <c r="Z123" s="186"/>
      <c r="AA123" s="186"/>
      <c r="AB123" s="186"/>
      <c r="AC123" s="4" t="s">
        <v>201</v>
      </c>
    </row>
    <row r="124" spans="1:28" ht="15" customHeight="1">
      <c r="A124" s="210"/>
      <c r="B124" s="210"/>
      <c r="C124" s="199"/>
      <c r="D124" s="13" t="s">
        <v>223</v>
      </c>
      <c r="E124" s="12">
        <v>2</v>
      </c>
      <c r="F124" s="12">
        <v>1</v>
      </c>
      <c r="G124" s="57"/>
      <c r="H124" s="57"/>
      <c r="I124" s="57"/>
      <c r="J124" s="58"/>
      <c r="K124" s="63"/>
      <c r="L124" s="64"/>
      <c r="M124" s="63"/>
      <c r="N124" s="64"/>
      <c r="O124" s="76">
        <f t="shared" si="8"/>
      </c>
      <c r="P124" s="79">
        <f t="shared" si="9"/>
      </c>
      <c r="Q124" s="77">
        <f t="shared" si="10"/>
      </c>
      <c r="R124" s="78">
        <f t="shared" si="11"/>
      </c>
      <c r="S124" s="189"/>
      <c r="T124" s="190" t="s">
        <v>326</v>
      </c>
      <c r="U124" s="186"/>
      <c r="V124" s="186"/>
      <c r="W124" s="186"/>
      <c r="X124" s="186"/>
      <c r="Y124" s="186"/>
      <c r="Z124" s="186"/>
      <c r="AA124" s="186"/>
      <c r="AB124" s="186"/>
    </row>
    <row r="125" spans="1:29" ht="15" customHeight="1">
      <c r="A125" s="210"/>
      <c r="B125" s="210"/>
      <c r="C125" s="199"/>
      <c r="D125" s="19" t="s">
        <v>224</v>
      </c>
      <c r="E125" s="12">
        <v>2</v>
      </c>
      <c r="F125" s="12">
        <v>1</v>
      </c>
      <c r="G125" s="57"/>
      <c r="H125" s="57"/>
      <c r="I125" s="57"/>
      <c r="J125" s="58"/>
      <c r="K125" s="63"/>
      <c r="L125" s="64"/>
      <c r="M125" s="63"/>
      <c r="N125" s="64"/>
      <c r="O125" s="76">
        <f t="shared" si="8"/>
      </c>
      <c r="P125" s="79">
        <f t="shared" si="9"/>
      </c>
      <c r="Q125" s="77">
        <f t="shared" si="10"/>
      </c>
      <c r="R125" s="78">
        <f t="shared" si="11"/>
      </c>
      <c r="S125" s="189"/>
      <c r="T125" s="190" t="s">
        <v>326</v>
      </c>
      <c r="U125" s="186"/>
      <c r="V125" s="186"/>
      <c r="W125" s="186"/>
      <c r="X125" s="186"/>
      <c r="Y125" s="186"/>
      <c r="Z125" s="186"/>
      <c r="AA125" s="186"/>
      <c r="AB125" s="186"/>
      <c r="AC125" s="4" t="s">
        <v>201</v>
      </c>
    </row>
    <row r="126" spans="1:29" ht="15" customHeight="1">
      <c r="A126" s="210"/>
      <c r="B126" s="210"/>
      <c r="C126" s="199"/>
      <c r="D126" s="19" t="s">
        <v>232</v>
      </c>
      <c r="E126" s="12">
        <v>2</v>
      </c>
      <c r="F126" s="12">
        <v>1</v>
      </c>
      <c r="G126" s="57"/>
      <c r="H126" s="57"/>
      <c r="I126" s="57"/>
      <c r="J126" s="58"/>
      <c r="K126" s="63"/>
      <c r="L126" s="64"/>
      <c r="M126" s="63"/>
      <c r="N126" s="64"/>
      <c r="O126" s="76">
        <f t="shared" si="8"/>
      </c>
      <c r="P126" s="79">
        <f t="shared" si="9"/>
      </c>
      <c r="Q126" s="77">
        <f t="shared" si="10"/>
      </c>
      <c r="R126" s="78">
        <f t="shared" si="11"/>
      </c>
      <c r="S126" s="189"/>
      <c r="T126" s="190" t="s">
        <v>326</v>
      </c>
      <c r="U126" s="186"/>
      <c r="V126" s="186"/>
      <c r="W126" s="186"/>
      <c r="X126" s="186"/>
      <c r="Y126" s="186"/>
      <c r="Z126" s="186"/>
      <c r="AA126" s="186"/>
      <c r="AB126" s="186"/>
      <c r="AC126" s="4" t="s">
        <v>201</v>
      </c>
    </row>
    <row r="127" spans="1:28" ht="15" customHeight="1">
      <c r="A127" s="210"/>
      <c r="B127" s="210"/>
      <c r="C127" s="199"/>
      <c r="D127" s="13" t="s">
        <v>225</v>
      </c>
      <c r="E127" s="12">
        <v>2</v>
      </c>
      <c r="F127" s="12">
        <v>1</v>
      </c>
      <c r="G127" s="57"/>
      <c r="H127" s="57"/>
      <c r="I127" s="57"/>
      <c r="J127" s="58"/>
      <c r="K127" s="63"/>
      <c r="L127" s="64"/>
      <c r="M127" s="63"/>
      <c r="N127" s="64"/>
      <c r="O127" s="76">
        <f t="shared" si="8"/>
      </c>
      <c r="P127" s="79">
        <f t="shared" si="9"/>
      </c>
      <c r="Q127" s="77">
        <f t="shared" si="10"/>
      </c>
      <c r="R127" s="78">
        <f t="shared" si="11"/>
      </c>
      <c r="S127" s="189"/>
      <c r="T127" s="190" t="s">
        <v>326</v>
      </c>
      <c r="U127" s="186"/>
      <c r="V127" s="186"/>
      <c r="W127" s="186"/>
      <c r="X127" s="186"/>
      <c r="Y127" s="186"/>
      <c r="Z127" s="186"/>
      <c r="AA127" s="186"/>
      <c r="AB127" s="186"/>
    </row>
    <row r="128" spans="1:29" ht="15" customHeight="1">
      <c r="A128" s="210"/>
      <c r="B128" s="210"/>
      <c r="C128" s="199"/>
      <c r="D128" s="19" t="s">
        <v>30</v>
      </c>
      <c r="E128" s="12">
        <v>2</v>
      </c>
      <c r="F128" s="12">
        <v>1</v>
      </c>
      <c r="G128" s="57"/>
      <c r="H128" s="57"/>
      <c r="I128" s="57"/>
      <c r="J128" s="58"/>
      <c r="K128" s="63"/>
      <c r="L128" s="64"/>
      <c r="M128" s="63"/>
      <c r="N128" s="64"/>
      <c r="O128" s="76">
        <f t="shared" si="8"/>
      </c>
      <c r="P128" s="79">
        <f t="shared" si="9"/>
      </c>
      <c r="Q128" s="77">
        <f t="shared" si="10"/>
      </c>
      <c r="R128" s="78">
        <f t="shared" si="11"/>
      </c>
      <c r="S128" s="189"/>
      <c r="T128" s="190" t="s">
        <v>326</v>
      </c>
      <c r="U128" s="186"/>
      <c r="V128" s="186"/>
      <c r="W128" s="186"/>
      <c r="X128" s="186"/>
      <c r="Y128" s="186"/>
      <c r="Z128" s="186"/>
      <c r="AA128" s="186"/>
      <c r="AB128" s="186"/>
      <c r="AC128" s="4" t="s">
        <v>201</v>
      </c>
    </row>
    <row r="129" spans="1:29" ht="15" customHeight="1">
      <c r="A129" s="210"/>
      <c r="B129" s="210"/>
      <c r="C129" s="199"/>
      <c r="D129" s="19" t="s">
        <v>87</v>
      </c>
      <c r="E129" s="12">
        <v>2</v>
      </c>
      <c r="F129" s="12">
        <v>1</v>
      </c>
      <c r="G129" s="57"/>
      <c r="H129" s="57"/>
      <c r="I129" s="57"/>
      <c r="J129" s="58"/>
      <c r="K129" s="63"/>
      <c r="L129" s="64"/>
      <c r="M129" s="63"/>
      <c r="N129" s="64"/>
      <c r="O129" s="76">
        <f t="shared" si="8"/>
      </c>
      <c r="P129" s="79">
        <f t="shared" si="9"/>
      </c>
      <c r="Q129" s="77">
        <f t="shared" si="10"/>
      </c>
      <c r="R129" s="78">
        <f t="shared" si="11"/>
      </c>
      <c r="S129" s="189"/>
      <c r="T129" s="190" t="s">
        <v>326</v>
      </c>
      <c r="U129" s="186"/>
      <c r="V129" s="186"/>
      <c r="W129" s="186"/>
      <c r="X129" s="186"/>
      <c r="Y129" s="186"/>
      <c r="Z129" s="186"/>
      <c r="AA129" s="186"/>
      <c r="AB129" s="186"/>
      <c r="AC129" s="4" t="s">
        <v>201</v>
      </c>
    </row>
    <row r="130" spans="1:28" ht="15" customHeight="1">
      <c r="A130" s="210"/>
      <c r="B130" s="210"/>
      <c r="C130" s="199"/>
      <c r="D130" s="13" t="s">
        <v>226</v>
      </c>
      <c r="E130" s="12">
        <v>2</v>
      </c>
      <c r="F130" s="12">
        <v>2</v>
      </c>
      <c r="G130" s="67"/>
      <c r="H130" s="67"/>
      <c r="I130" s="57"/>
      <c r="J130" s="58"/>
      <c r="K130" s="63"/>
      <c r="L130" s="64"/>
      <c r="M130" s="63"/>
      <c r="N130" s="64"/>
      <c r="O130" s="76">
        <f t="shared" si="8"/>
      </c>
      <c r="P130" s="79">
        <f t="shared" si="9"/>
      </c>
      <c r="Q130" s="77">
        <f t="shared" si="10"/>
      </c>
      <c r="R130" s="78">
        <f t="shared" si="11"/>
      </c>
      <c r="S130" s="189"/>
      <c r="T130" s="190" t="s">
        <v>326</v>
      </c>
      <c r="U130" s="186"/>
      <c r="V130" s="186"/>
      <c r="W130" s="186"/>
      <c r="X130" s="186"/>
      <c r="Y130" s="186"/>
      <c r="Z130" s="186"/>
      <c r="AA130" s="186"/>
      <c r="AB130" s="186"/>
    </row>
    <row r="131" spans="1:28" ht="15" customHeight="1">
      <c r="A131" s="210"/>
      <c r="B131" s="210"/>
      <c r="C131" s="199"/>
      <c r="D131" s="13" t="s">
        <v>227</v>
      </c>
      <c r="E131" s="12">
        <v>2</v>
      </c>
      <c r="F131" s="12">
        <v>2</v>
      </c>
      <c r="G131" s="67"/>
      <c r="H131" s="67"/>
      <c r="I131" s="57"/>
      <c r="J131" s="58"/>
      <c r="K131" s="63"/>
      <c r="L131" s="64"/>
      <c r="M131" s="63"/>
      <c r="N131" s="64"/>
      <c r="O131" s="76">
        <f t="shared" si="8"/>
      </c>
      <c r="P131" s="79">
        <f t="shared" si="9"/>
      </c>
      <c r="Q131" s="77">
        <f t="shared" si="10"/>
      </c>
      <c r="R131" s="80">
        <f t="shared" si="11"/>
      </c>
      <c r="S131" s="129"/>
      <c r="T131" s="190" t="s">
        <v>326</v>
      </c>
      <c r="U131" s="186"/>
      <c r="V131" s="186"/>
      <c r="W131" s="186"/>
      <c r="X131" s="186"/>
      <c r="Y131" s="186"/>
      <c r="Z131" s="186"/>
      <c r="AA131" s="186"/>
      <c r="AB131" s="186"/>
    </row>
    <row r="132" spans="1:28" ht="15" customHeight="1">
      <c r="A132" s="210"/>
      <c r="B132" s="210"/>
      <c r="C132" s="199"/>
      <c r="D132" s="13" t="s">
        <v>228</v>
      </c>
      <c r="E132" s="12">
        <v>2</v>
      </c>
      <c r="F132" s="12">
        <v>2</v>
      </c>
      <c r="G132" s="67"/>
      <c r="H132" s="67"/>
      <c r="I132" s="57"/>
      <c r="J132" s="58"/>
      <c r="K132" s="63"/>
      <c r="L132" s="64"/>
      <c r="M132" s="63"/>
      <c r="N132" s="64"/>
      <c r="O132" s="76">
        <f t="shared" si="8"/>
      </c>
      <c r="P132" s="79">
        <f t="shared" si="9"/>
      </c>
      <c r="Q132" s="77">
        <f t="shared" si="10"/>
      </c>
      <c r="R132" s="78">
        <f t="shared" si="11"/>
      </c>
      <c r="S132" s="189"/>
      <c r="T132" s="190" t="s">
        <v>326</v>
      </c>
      <c r="U132" s="186"/>
      <c r="V132" s="186"/>
      <c r="W132" s="186"/>
      <c r="X132" s="186"/>
      <c r="Y132" s="186"/>
      <c r="Z132" s="186"/>
      <c r="AA132" s="186"/>
      <c r="AB132" s="186"/>
    </row>
    <row r="133" spans="1:28" ht="15" customHeight="1">
      <c r="A133" s="210"/>
      <c r="B133" s="210"/>
      <c r="C133" s="199"/>
      <c r="D133" s="13" t="s">
        <v>229</v>
      </c>
      <c r="E133" s="12">
        <v>2</v>
      </c>
      <c r="F133" s="12">
        <v>2</v>
      </c>
      <c r="G133" s="67"/>
      <c r="H133" s="67"/>
      <c r="I133" s="57"/>
      <c r="J133" s="58"/>
      <c r="K133" s="63"/>
      <c r="L133" s="64"/>
      <c r="M133" s="63"/>
      <c r="N133" s="64"/>
      <c r="O133" s="76">
        <f t="shared" si="8"/>
      </c>
      <c r="P133" s="79">
        <f t="shared" si="9"/>
      </c>
      <c r="Q133" s="77">
        <f t="shared" si="10"/>
      </c>
      <c r="R133" s="78">
        <f t="shared" si="11"/>
      </c>
      <c r="S133" s="189"/>
      <c r="T133" s="190" t="s">
        <v>326</v>
      </c>
      <c r="U133" s="191"/>
      <c r="V133" s="186"/>
      <c r="W133" s="186"/>
      <c r="X133" s="186"/>
      <c r="Y133" s="186"/>
      <c r="Z133" s="186"/>
      <c r="AA133" s="186"/>
      <c r="AB133" s="186"/>
    </row>
    <row r="134" spans="1:28" ht="15" customHeight="1">
      <c r="A134" s="210"/>
      <c r="B134" s="210"/>
      <c r="C134" s="199"/>
      <c r="D134" s="13" t="s">
        <v>230</v>
      </c>
      <c r="E134" s="12">
        <v>2</v>
      </c>
      <c r="F134" s="12">
        <v>2</v>
      </c>
      <c r="G134" s="67"/>
      <c r="H134" s="67"/>
      <c r="I134" s="57"/>
      <c r="J134" s="58"/>
      <c r="K134" s="63"/>
      <c r="L134" s="64"/>
      <c r="M134" s="63"/>
      <c r="N134" s="64"/>
      <c r="O134" s="76">
        <f t="shared" si="8"/>
      </c>
      <c r="P134" s="79">
        <f t="shared" si="9"/>
      </c>
      <c r="Q134" s="77">
        <f t="shared" si="10"/>
      </c>
      <c r="R134" s="78">
        <f t="shared" si="11"/>
      </c>
      <c r="S134" s="189"/>
      <c r="T134" s="190" t="s">
        <v>326</v>
      </c>
      <c r="U134" s="191"/>
      <c r="V134" s="186"/>
      <c r="W134" s="186"/>
      <c r="X134" s="186"/>
      <c r="Y134" s="186"/>
      <c r="Z134" s="186"/>
      <c r="AA134" s="186"/>
      <c r="AB134" s="186"/>
    </row>
    <row r="135" spans="1:28" ht="15" customHeight="1">
      <c r="A135" s="210"/>
      <c r="B135" s="210"/>
      <c r="C135" s="200"/>
      <c r="D135" s="13" t="s">
        <v>231</v>
      </c>
      <c r="E135" s="12">
        <v>2</v>
      </c>
      <c r="F135" s="12">
        <v>2</v>
      </c>
      <c r="G135" s="67"/>
      <c r="H135" s="67"/>
      <c r="I135" s="57"/>
      <c r="J135" s="58"/>
      <c r="K135" s="63"/>
      <c r="L135" s="64"/>
      <c r="M135" s="63"/>
      <c r="N135" s="64"/>
      <c r="O135" s="76">
        <f t="shared" si="8"/>
      </c>
      <c r="P135" s="79">
        <f t="shared" si="9"/>
      </c>
      <c r="Q135" s="77">
        <f t="shared" si="10"/>
      </c>
      <c r="R135" s="78">
        <f t="shared" si="11"/>
      </c>
      <c r="S135" s="189"/>
      <c r="T135" s="190" t="s">
        <v>326</v>
      </c>
      <c r="U135" s="186"/>
      <c r="V135" s="186"/>
      <c r="W135" s="186"/>
      <c r="X135" s="186"/>
      <c r="Y135" s="186"/>
      <c r="Z135" s="186"/>
      <c r="AA135" s="186"/>
      <c r="AB135" s="186"/>
    </row>
    <row r="136" spans="1:29" ht="15" customHeight="1">
      <c r="A136" s="210"/>
      <c r="B136" s="210"/>
      <c r="C136" s="198" t="s">
        <v>249</v>
      </c>
      <c r="D136" s="19" t="s">
        <v>233</v>
      </c>
      <c r="E136" s="12">
        <v>2</v>
      </c>
      <c r="F136" s="12">
        <v>1</v>
      </c>
      <c r="G136" s="57"/>
      <c r="H136" s="57"/>
      <c r="I136" s="57"/>
      <c r="J136" s="58"/>
      <c r="K136" s="63"/>
      <c r="L136" s="64"/>
      <c r="M136" s="63"/>
      <c r="N136" s="64"/>
      <c r="O136" s="76">
        <f t="shared" si="8"/>
      </c>
      <c r="P136" s="79">
        <f t="shared" si="9"/>
      </c>
      <c r="Q136" s="77">
        <f t="shared" si="10"/>
      </c>
      <c r="R136" s="78">
        <f t="shared" si="11"/>
      </c>
      <c r="S136" s="189"/>
      <c r="T136" s="191"/>
      <c r="U136" s="186"/>
      <c r="V136" s="186"/>
      <c r="W136" s="186"/>
      <c r="X136" s="186"/>
      <c r="Y136" s="186"/>
      <c r="Z136" s="186"/>
      <c r="AA136" s="186" t="s">
        <v>326</v>
      </c>
      <c r="AB136" s="186"/>
      <c r="AC136" s="4" t="s">
        <v>201</v>
      </c>
    </row>
    <row r="137" spans="1:29" ht="15" customHeight="1">
      <c r="A137" s="210"/>
      <c r="B137" s="210"/>
      <c r="C137" s="199"/>
      <c r="D137" s="19" t="s">
        <v>234</v>
      </c>
      <c r="E137" s="12">
        <v>2</v>
      </c>
      <c r="F137" s="12">
        <v>1</v>
      </c>
      <c r="G137" s="57"/>
      <c r="H137" s="57"/>
      <c r="I137" s="57"/>
      <c r="J137" s="58"/>
      <c r="K137" s="63"/>
      <c r="L137" s="64"/>
      <c r="M137" s="63"/>
      <c r="N137" s="64"/>
      <c r="O137" s="76">
        <f t="shared" si="8"/>
      </c>
      <c r="P137" s="79">
        <f t="shared" si="9"/>
      </c>
      <c r="Q137" s="77">
        <f t="shared" si="10"/>
      </c>
      <c r="R137" s="78">
        <f t="shared" si="11"/>
      </c>
      <c r="S137" s="189"/>
      <c r="T137" s="186"/>
      <c r="U137" s="191"/>
      <c r="V137" s="186"/>
      <c r="W137" s="186" t="s">
        <v>326</v>
      </c>
      <c r="X137" s="186"/>
      <c r="Y137" s="186"/>
      <c r="Z137" s="186"/>
      <c r="AA137" s="186" t="s">
        <v>326</v>
      </c>
      <c r="AB137" s="186"/>
      <c r="AC137" s="4" t="s">
        <v>201</v>
      </c>
    </row>
    <row r="138" spans="1:29" ht="15" customHeight="1">
      <c r="A138" s="210"/>
      <c r="B138" s="210"/>
      <c r="C138" s="199"/>
      <c r="D138" s="5" t="s">
        <v>235</v>
      </c>
      <c r="E138" s="12">
        <v>2</v>
      </c>
      <c r="F138" s="12">
        <v>1</v>
      </c>
      <c r="G138" s="57"/>
      <c r="H138" s="57"/>
      <c r="I138" s="57"/>
      <c r="J138" s="58"/>
      <c r="K138" s="63"/>
      <c r="L138" s="64"/>
      <c r="M138" s="63"/>
      <c r="N138" s="64"/>
      <c r="O138" s="76">
        <f t="shared" si="8"/>
      </c>
      <c r="P138" s="79">
        <f t="shared" si="9"/>
      </c>
      <c r="Q138" s="77">
        <f t="shared" si="10"/>
      </c>
      <c r="R138" s="78">
        <f t="shared" si="11"/>
      </c>
      <c r="S138" s="185" t="s">
        <v>325</v>
      </c>
      <c r="T138" s="186"/>
      <c r="U138" s="191"/>
      <c r="V138" s="186"/>
      <c r="W138" s="186"/>
      <c r="X138" s="186"/>
      <c r="Y138" s="186"/>
      <c r="Z138" s="186"/>
      <c r="AA138" s="186"/>
      <c r="AB138" s="186"/>
      <c r="AC138" s="4" t="s">
        <v>202</v>
      </c>
    </row>
    <row r="139" spans="1:28" ht="15" customHeight="1">
      <c r="A139" s="210"/>
      <c r="B139" s="210"/>
      <c r="C139" s="199"/>
      <c r="D139" s="13" t="s">
        <v>236</v>
      </c>
      <c r="E139" s="12">
        <v>2</v>
      </c>
      <c r="F139" s="12">
        <v>1</v>
      </c>
      <c r="G139" s="57"/>
      <c r="H139" s="57"/>
      <c r="I139" s="57"/>
      <c r="J139" s="58"/>
      <c r="K139" s="63"/>
      <c r="L139" s="64"/>
      <c r="M139" s="63"/>
      <c r="N139" s="64"/>
      <c r="O139" s="76">
        <f t="shared" si="8"/>
      </c>
      <c r="P139" s="79">
        <f t="shared" si="9"/>
      </c>
      <c r="Q139" s="77">
        <f t="shared" si="10"/>
      </c>
      <c r="R139" s="78">
        <f t="shared" si="11"/>
      </c>
      <c r="S139" s="189"/>
      <c r="T139" s="191"/>
      <c r="U139" s="186"/>
      <c r="V139" s="186"/>
      <c r="W139" s="186" t="s">
        <v>326</v>
      </c>
      <c r="X139" s="186"/>
      <c r="Y139" s="186"/>
      <c r="Z139" s="186"/>
      <c r="AA139" s="186"/>
      <c r="AB139" s="186"/>
    </row>
    <row r="140" spans="1:29" ht="15" customHeight="1">
      <c r="A140" s="210"/>
      <c r="B140" s="210"/>
      <c r="C140" s="199"/>
      <c r="D140" s="19" t="s">
        <v>237</v>
      </c>
      <c r="E140" s="12">
        <v>2</v>
      </c>
      <c r="F140" s="12">
        <v>2</v>
      </c>
      <c r="G140" s="67"/>
      <c r="H140" s="67"/>
      <c r="I140" s="57"/>
      <c r="J140" s="58"/>
      <c r="K140" s="63"/>
      <c r="L140" s="64"/>
      <c r="M140" s="63"/>
      <c r="N140" s="64"/>
      <c r="O140" s="76">
        <f t="shared" si="8"/>
      </c>
      <c r="P140" s="79">
        <f t="shared" si="9"/>
      </c>
      <c r="Q140" s="77">
        <f t="shared" si="10"/>
      </c>
      <c r="R140" s="78">
        <f t="shared" si="11"/>
      </c>
      <c r="S140" s="189"/>
      <c r="T140" s="186"/>
      <c r="U140" s="186"/>
      <c r="V140" s="186"/>
      <c r="W140" s="186" t="s">
        <v>326</v>
      </c>
      <c r="X140" s="186"/>
      <c r="Y140" s="186"/>
      <c r="Z140" s="191"/>
      <c r="AA140" s="191"/>
      <c r="AB140" s="186"/>
      <c r="AC140" s="4" t="s">
        <v>201</v>
      </c>
    </row>
    <row r="141" spans="1:29" ht="15" customHeight="1">
      <c r="A141" s="210"/>
      <c r="B141" s="210"/>
      <c r="C141" s="199"/>
      <c r="D141" s="19" t="s">
        <v>238</v>
      </c>
      <c r="E141" s="12">
        <v>2</v>
      </c>
      <c r="F141" s="12">
        <v>2</v>
      </c>
      <c r="G141" s="67"/>
      <c r="H141" s="67"/>
      <c r="I141" s="57"/>
      <c r="J141" s="58"/>
      <c r="K141" s="63"/>
      <c r="L141" s="64"/>
      <c r="M141" s="63"/>
      <c r="N141" s="64"/>
      <c r="O141" s="76">
        <f t="shared" si="8"/>
      </c>
      <c r="P141" s="79">
        <f t="shared" si="9"/>
      </c>
      <c r="Q141" s="77">
        <f t="shared" si="10"/>
      </c>
      <c r="R141" s="80">
        <f t="shared" si="11"/>
      </c>
      <c r="S141" s="129"/>
      <c r="T141" s="186"/>
      <c r="U141" s="186"/>
      <c r="V141" s="186"/>
      <c r="W141" s="186" t="s">
        <v>326</v>
      </c>
      <c r="X141" s="186"/>
      <c r="Y141" s="186" t="s">
        <v>326</v>
      </c>
      <c r="Z141" s="186"/>
      <c r="AA141" s="186"/>
      <c r="AB141" s="186"/>
      <c r="AC141" s="4" t="s">
        <v>201</v>
      </c>
    </row>
    <row r="142" spans="1:29" ht="15" customHeight="1">
      <c r="A142" s="210"/>
      <c r="B142" s="210"/>
      <c r="C142" s="199"/>
      <c r="D142" s="19" t="s">
        <v>239</v>
      </c>
      <c r="E142" s="12">
        <v>2</v>
      </c>
      <c r="F142" s="12">
        <v>2</v>
      </c>
      <c r="G142" s="67"/>
      <c r="H142" s="67"/>
      <c r="I142" s="57"/>
      <c r="J142" s="58"/>
      <c r="K142" s="63"/>
      <c r="L142" s="64"/>
      <c r="M142" s="63"/>
      <c r="N142" s="64"/>
      <c r="O142" s="76">
        <f t="shared" si="8"/>
      </c>
      <c r="P142" s="79">
        <f t="shared" si="9"/>
      </c>
      <c r="Q142" s="77">
        <f t="shared" si="10"/>
      </c>
      <c r="R142" s="78">
        <f t="shared" si="11"/>
      </c>
      <c r="S142" s="189"/>
      <c r="T142" s="186"/>
      <c r="U142" s="186"/>
      <c r="V142" s="186"/>
      <c r="W142" s="186"/>
      <c r="X142" s="186" t="s">
        <v>326</v>
      </c>
      <c r="Y142" s="186"/>
      <c r="Z142" s="186"/>
      <c r="AA142" s="186"/>
      <c r="AB142" s="186" t="s">
        <v>326</v>
      </c>
      <c r="AC142" s="4" t="s">
        <v>201</v>
      </c>
    </row>
    <row r="143" spans="1:29" ht="15" customHeight="1">
      <c r="A143" s="210"/>
      <c r="B143" s="210"/>
      <c r="C143" s="199"/>
      <c r="D143" s="19" t="s">
        <v>240</v>
      </c>
      <c r="E143" s="12">
        <v>2</v>
      </c>
      <c r="F143" s="12">
        <v>2</v>
      </c>
      <c r="G143" s="67"/>
      <c r="H143" s="67"/>
      <c r="I143" s="57"/>
      <c r="J143" s="58"/>
      <c r="K143" s="63"/>
      <c r="L143" s="64"/>
      <c r="M143" s="63"/>
      <c r="N143" s="64"/>
      <c r="O143" s="76">
        <f t="shared" si="8"/>
      </c>
      <c r="P143" s="79">
        <f t="shared" si="9"/>
      </c>
      <c r="Q143" s="77">
        <f t="shared" si="10"/>
      </c>
      <c r="R143" s="78">
        <f t="shared" si="11"/>
      </c>
      <c r="S143" s="189"/>
      <c r="T143" s="186"/>
      <c r="U143" s="186"/>
      <c r="V143" s="186"/>
      <c r="W143" s="186"/>
      <c r="X143" s="186" t="s">
        <v>326</v>
      </c>
      <c r="Y143" s="186"/>
      <c r="Z143" s="186"/>
      <c r="AA143" s="186"/>
      <c r="AB143" s="186" t="s">
        <v>326</v>
      </c>
      <c r="AC143" s="4" t="s">
        <v>201</v>
      </c>
    </row>
    <row r="144" spans="1:29" ht="15" customHeight="1">
      <c r="A144" s="210"/>
      <c r="B144" s="210"/>
      <c r="C144" s="199"/>
      <c r="D144" s="120" t="s">
        <v>242</v>
      </c>
      <c r="E144" s="12">
        <v>2</v>
      </c>
      <c r="F144" s="12">
        <v>3</v>
      </c>
      <c r="G144" s="67"/>
      <c r="H144" s="67"/>
      <c r="I144" s="67"/>
      <c r="J144" s="68"/>
      <c r="K144" s="63"/>
      <c r="L144" s="64"/>
      <c r="M144" s="63"/>
      <c r="N144" s="64"/>
      <c r="O144" s="76">
        <f t="shared" si="8"/>
      </c>
      <c r="P144" s="79">
        <f t="shared" si="9"/>
      </c>
      <c r="Q144" s="77">
        <f t="shared" si="10"/>
      </c>
      <c r="R144" s="78">
        <f t="shared" si="11"/>
      </c>
      <c r="S144" s="189"/>
      <c r="T144" s="186"/>
      <c r="U144" s="186"/>
      <c r="V144" s="186"/>
      <c r="W144" s="186" t="s">
        <v>326</v>
      </c>
      <c r="X144" s="191"/>
      <c r="Y144" s="186" t="s">
        <v>326</v>
      </c>
      <c r="Z144" s="186"/>
      <c r="AA144" s="186"/>
      <c r="AB144" s="186"/>
      <c r="AC144" s="4" t="s">
        <v>293</v>
      </c>
    </row>
    <row r="145" spans="1:29" ht="15" customHeight="1">
      <c r="A145" s="210"/>
      <c r="B145" s="210"/>
      <c r="C145" s="199"/>
      <c r="D145" s="120" t="s">
        <v>243</v>
      </c>
      <c r="E145" s="12">
        <v>2</v>
      </c>
      <c r="F145" s="12">
        <v>3</v>
      </c>
      <c r="G145" s="67"/>
      <c r="H145" s="67"/>
      <c r="I145" s="67"/>
      <c r="J145" s="68"/>
      <c r="K145" s="63"/>
      <c r="L145" s="64"/>
      <c r="M145" s="63"/>
      <c r="N145" s="64"/>
      <c r="O145" s="76">
        <f t="shared" si="8"/>
      </c>
      <c r="P145" s="79">
        <f t="shared" si="9"/>
      </c>
      <c r="Q145" s="77">
        <f t="shared" si="10"/>
      </c>
      <c r="R145" s="78">
        <f t="shared" si="11"/>
      </c>
      <c r="S145" s="189"/>
      <c r="T145" s="186"/>
      <c r="U145" s="191"/>
      <c r="V145" s="186"/>
      <c r="W145" s="186" t="s">
        <v>326</v>
      </c>
      <c r="X145" s="186"/>
      <c r="Y145" s="186" t="s">
        <v>326</v>
      </c>
      <c r="Z145" s="186"/>
      <c r="AA145" s="186"/>
      <c r="AB145" s="186"/>
      <c r="AC145" s="4" t="s">
        <v>293</v>
      </c>
    </row>
    <row r="146" spans="1:29" ht="15" customHeight="1">
      <c r="A146" s="210"/>
      <c r="B146" s="210"/>
      <c r="C146" s="199"/>
      <c r="D146" s="120" t="s">
        <v>244</v>
      </c>
      <c r="E146" s="12">
        <v>2</v>
      </c>
      <c r="F146" s="12">
        <v>3</v>
      </c>
      <c r="G146" s="67"/>
      <c r="H146" s="67"/>
      <c r="I146" s="67"/>
      <c r="J146" s="68"/>
      <c r="K146" s="63"/>
      <c r="L146" s="64"/>
      <c r="M146" s="63"/>
      <c r="N146" s="64"/>
      <c r="O146" s="76">
        <f t="shared" si="8"/>
      </c>
      <c r="P146" s="79">
        <f t="shared" si="9"/>
      </c>
      <c r="Q146" s="77">
        <f t="shared" si="10"/>
      </c>
      <c r="R146" s="78">
        <f t="shared" si="11"/>
      </c>
      <c r="S146" s="189"/>
      <c r="T146" s="186"/>
      <c r="U146" s="191"/>
      <c r="V146" s="186"/>
      <c r="W146" s="186" t="s">
        <v>326</v>
      </c>
      <c r="X146" s="186" t="s">
        <v>326</v>
      </c>
      <c r="Y146" s="186" t="s">
        <v>326</v>
      </c>
      <c r="Z146" s="186"/>
      <c r="AA146" s="186"/>
      <c r="AB146" s="186" t="s">
        <v>326</v>
      </c>
      <c r="AC146" s="4" t="s">
        <v>293</v>
      </c>
    </row>
    <row r="147" spans="1:29" ht="15" customHeight="1">
      <c r="A147" s="210"/>
      <c r="B147" s="210"/>
      <c r="C147" s="199"/>
      <c r="D147" s="120" t="s">
        <v>245</v>
      </c>
      <c r="E147" s="12">
        <v>2</v>
      </c>
      <c r="F147" s="12">
        <v>3</v>
      </c>
      <c r="G147" s="67"/>
      <c r="H147" s="67"/>
      <c r="I147" s="67"/>
      <c r="J147" s="68"/>
      <c r="K147" s="63"/>
      <c r="L147" s="64"/>
      <c r="M147" s="63"/>
      <c r="N147" s="64"/>
      <c r="O147" s="76">
        <f t="shared" si="8"/>
      </c>
      <c r="P147" s="79">
        <f t="shared" si="9"/>
      </c>
      <c r="Q147" s="77">
        <f t="shared" si="10"/>
      </c>
      <c r="R147" s="78">
        <f t="shared" si="11"/>
      </c>
      <c r="S147" s="189"/>
      <c r="T147" s="186"/>
      <c r="U147" s="191"/>
      <c r="V147" s="186"/>
      <c r="W147" s="186" t="s">
        <v>326</v>
      </c>
      <c r="X147" s="186"/>
      <c r="Y147" s="186"/>
      <c r="Z147" s="186"/>
      <c r="AA147" s="186"/>
      <c r="AB147" s="186" t="s">
        <v>326</v>
      </c>
      <c r="AC147" s="4" t="s">
        <v>293</v>
      </c>
    </row>
    <row r="148" spans="1:29" ht="15" customHeight="1">
      <c r="A148" s="210"/>
      <c r="B148" s="210"/>
      <c r="C148" s="199"/>
      <c r="D148" s="5" t="s">
        <v>246</v>
      </c>
      <c r="E148" s="12">
        <v>2</v>
      </c>
      <c r="F148" s="12">
        <v>3</v>
      </c>
      <c r="G148" s="67"/>
      <c r="H148" s="67"/>
      <c r="I148" s="67"/>
      <c r="J148" s="67"/>
      <c r="K148" s="63"/>
      <c r="L148" s="64"/>
      <c r="M148" s="63"/>
      <c r="N148" s="64"/>
      <c r="O148" s="76">
        <f t="shared" si="8"/>
      </c>
      <c r="P148" s="79">
        <f t="shared" si="9"/>
      </c>
      <c r="Q148" s="77">
        <f t="shared" si="10"/>
      </c>
      <c r="R148" s="78">
        <f t="shared" si="11"/>
      </c>
      <c r="S148" s="189"/>
      <c r="T148" s="191"/>
      <c r="U148" s="186"/>
      <c r="V148" s="186"/>
      <c r="W148" s="186"/>
      <c r="X148" s="186" t="s">
        <v>326</v>
      </c>
      <c r="Y148" s="186" t="s">
        <v>326</v>
      </c>
      <c r="Z148" s="186"/>
      <c r="AA148" s="186"/>
      <c r="AB148" s="186"/>
      <c r="AC148" s="4" t="s">
        <v>202</v>
      </c>
    </row>
    <row r="149" spans="1:28" ht="15" customHeight="1">
      <c r="A149" s="210"/>
      <c r="B149" s="210"/>
      <c r="C149" s="199"/>
      <c r="D149" s="13" t="s">
        <v>247</v>
      </c>
      <c r="E149" s="12">
        <v>2</v>
      </c>
      <c r="F149" s="12">
        <v>3</v>
      </c>
      <c r="G149" s="67"/>
      <c r="H149" s="67"/>
      <c r="I149" s="67"/>
      <c r="J149" s="67"/>
      <c r="K149" s="63"/>
      <c r="L149" s="64"/>
      <c r="M149" s="63"/>
      <c r="N149" s="64"/>
      <c r="O149" s="76">
        <f t="shared" si="8"/>
      </c>
      <c r="P149" s="79">
        <f t="shared" si="9"/>
      </c>
      <c r="Q149" s="77">
        <f t="shared" si="10"/>
      </c>
      <c r="R149" s="78">
        <f t="shared" si="11"/>
      </c>
      <c r="S149" s="189"/>
      <c r="T149" s="191"/>
      <c r="U149" s="186"/>
      <c r="V149" s="186"/>
      <c r="W149" s="186"/>
      <c r="X149" s="186"/>
      <c r="Y149" s="186" t="s">
        <v>326</v>
      </c>
      <c r="Z149" s="186"/>
      <c r="AA149" s="186"/>
      <c r="AB149" s="186"/>
    </row>
    <row r="150" spans="1:28" ht="15" customHeight="1">
      <c r="A150" s="210"/>
      <c r="B150" s="210"/>
      <c r="C150" s="199"/>
      <c r="D150" s="13" t="s">
        <v>2</v>
      </c>
      <c r="E150" s="12">
        <v>2</v>
      </c>
      <c r="F150" s="12">
        <v>3</v>
      </c>
      <c r="G150" s="67"/>
      <c r="H150" s="67"/>
      <c r="I150" s="67"/>
      <c r="J150" s="67"/>
      <c r="K150" s="63"/>
      <c r="L150" s="64"/>
      <c r="M150" s="63"/>
      <c r="N150" s="64"/>
      <c r="O150" s="76">
        <f t="shared" si="8"/>
      </c>
      <c r="P150" s="79">
        <f t="shared" si="9"/>
      </c>
      <c r="Q150" s="77">
        <f t="shared" si="10"/>
      </c>
      <c r="R150" s="78">
        <f t="shared" si="11"/>
      </c>
      <c r="S150" s="189"/>
      <c r="T150" s="190" t="s">
        <v>326</v>
      </c>
      <c r="U150" s="186"/>
      <c r="V150" s="186"/>
      <c r="W150" s="186"/>
      <c r="X150" s="186"/>
      <c r="Y150" s="186"/>
      <c r="Z150" s="186"/>
      <c r="AA150" s="186"/>
      <c r="AB150" s="186"/>
    </row>
    <row r="151" spans="1:28" ht="15" customHeight="1">
      <c r="A151" s="210"/>
      <c r="B151" s="210"/>
      <c r="C151" s="200"/>
      <c r="D151" s="13" t="s">
        <v>248</v>
      </c>
      <c r="E151" s="12">
        <v>2</v>
      </c>
      <c r="F151" s="12">
        <v>3</v>
      </c>
      <c r="G151" s="67"/>
      <c r="H151" s="67"/>
      <c r="I151" s="67"/>
      <c r="J151" s="67"/>
      <c r="K151" s="63"/>
      <c r="L151" s="64"/>
      <c r="M151" s="63"/>
      <c r="N151" s="64"/>
      <c r="O151" s="76">
        <f t="shared" si="8"/>
      </c>
      <c r="P151" s="79">
        <f t="shared" si="9"/>
      </c>
      <c r="Q151" s="77">
        <f t="shared" si="10"/>
      </c>
      <c r="R151" s="78">
        <f t="shared" si="11"/>
      </c>
      <c r="S151" s="189"/>
      <c r="T151" s="190" t="s">
        <v>326</v>
      </c>
      <c r="U151" s="191"/>
      <c r="V151" s="186"/>
      <c r="W151" s="186"/>
      <c r="X151" s="186"/>
      <c r="Y151" s="186"/>
      <c r="Z151" s="186"/>
      <c r="AA151" s="186"/>
      <c r="AB151" s="186"/>
    </row>
    <row r="152" spans="1:29" ht="15" customHeight="1">
      <c r="A152" s="210"/>
      <c r="B152" s="210"/>
      <c r="C152" s="198" t="s">
        <v>270</v>
      </c>
      <c r="D152" s="19" t="s">
        <v>250</v>
      </c>
      <c r="E152" s="12">
        <v>2</v>
      </c>
      <c r="F152" s="12">
        <v>1</v>
      </c>
      <c r="G152" s="57"/>
      <c r="H152" s="57"/>
      <c r="I152" s="57"/>
      <c r="J152" s="58"/>
      <c r="K152" s="63"/>
      <c r="L152" s="64"/>
      <c r="M152" s="63"/>
      <c r="N152" s="64"/>
      <c r="O152" s="76">
        <f t="shared" si="8"/>
      </c>
      <c r="P152" s="79">
        <f t="shared" si="9"/>
      </c>
      <c r="Q152" s="77">
        <f t="shared" si="10"/>
      </c>
      <c r="R152" s="78">
        <f t="shared" si="11"/>
      </c>
      <c r="S152" s="189"/>
      <c r="T152" s="190"/>
      <c r="U152" s="190" t="s">
        <v>326</v>
      </c>
      <c r="V152" s="186"/>
      <c r="W152" s="186"/>
      <c r="X152" s="186"/>
      <c r="Y152" s="186"/>
      <c r="Z152" s="186"/>
      <c r="AA152" s="186"/>
      <c r="AB152" s="186"/>
      <c r="AC152" s="4" t="s">
        <v>201</v>
      </c>
    </row>
    <row r="153" spans="1:29" ht="15" customHeight="1">
      <c r="A153" s="210"/>
      <c r="B153" s="210"/>
      <c r="C153" s="199"/>
      <c r="D153" s="121" t="s">
        <v>251</v>
      </c>
      <c r="E153" s="12">
        <v>2</v>
      </c>
      <c r="F153" s="12">
        <v>2</v>
      </c>
      <c r="G153" s="69"/>
      <c r="H153" s="69"/>
      <c r="I153" s="57"/>
      <c r="J153" s="58"/>
      <c r="K153" s="63"/>
      <c r="L153" s="64"/>
      <c r="M153" s="63"/>
      <c r="N153" s="64"/>
      <c r="O153" s="81">
        <f aca="true" t="shared" si="12" ref="O153:O184">IF(COUNT(G153:N153)&gt;0,IF(Q153=4,"S",IF(Q153=3,"A",IF(Q153=2,"B",IF(Q153=1,"C","不可")))),"")</f>
      </c>
      <c r="P153" s="82">
        <f aca="true" t="shared" si="13" ref="P153:P184">IF(COUNT(G153:N153)&gt;0,IF(Q153&gt;0,E153,0),"")</f>
      </c>
      <c r="Q153" s="83">
        <f aca="true" t="shared" si="14" ref="Q153:Q184">IF(COUNT(G153:N153)&gt;0,MAX(G153:N153),"")</f>
      </c>
      <c r="R153" s="84">
        <f aca="true" t="shared" si="15" ref="R153:R184">IF(Q153="","",Q153*E153)</f>
      </c>
      <c r="S153" s="189"/>
      <c r="T153" s="186"/>
      <c r="U153" s="190" t="s">
        <v>326</v>
      </c>
      <c r="V153" s="186"/>
      <c r="W153" s="186"/>
      <c r="X153" s="186"/>
      <c r="Y153" s="186"/>
      <c r="Z153" s="186"/>
      <c r="AA153" s="186"/>
      <c r="AB153" s="186"/>
      <c r="AC153" s="4" t="s">
        <v>201</v>
      </c>
    </row>
    <row r="154" spans="1:29" ht="15" customHeight="1">
      <c r="A154" s="210"/>
      <c r="B154" s="210"/>
      <c r="C154" s="199"/>
      <c r="D154" s="5" t="s">
        <v>252</v>
      </c>
      <c r="E154" s="12">
        <v>2</v>
      </c>
      <c r="F154" s="12">
        <v>2</v>
      </c>
      <c r="G154" s="67"/>
      <c r="H154" s="67"/>
      <c r="I154" s="57"/>
      <c r="J154" s="58"/>
      <c r="K154" s="63"/>
      <c r="L154" s="64"/>
      <c r="M154" s="63"/>
      <c r="N154" s="64"/>
      <c r="O154" s="76">
        <f t="shared" si="12"/>
      </c>
      <c r="P154" s="79">
        <f t="shared" si="13"/>
      </c>
      <c r="Q154" s="77">
        <f t="shared" si="14"/>
      </c>
      <c r="R154" s="78">
        <f t="shared" si="15"/>
      </c>
      <c r="S154" s="189"/>
      <c r="T154" s="186"/>
      <c r="U154" s="190" t="s">
        <v>326</v>
      </c>
      <c r="V154" s="186"/>
      <c r="W154" s="186"/>
      <c r="X154" s="186"/>
      <c r="Y154" s="186"/>
      <c r="Z154" s="186"/>
      <c r="AA154" s="186"/>
      <c r="AB154" s="186"/>
      <c r="AC154" s="4" t="s">
        <v>202</v>
      </c>
    </row>
    <row r="155" spans="1:29" ht="15" customHeight="1">
      <c r="A155" s="210"/>
      <c r="B155" s="210"/>
      <c r="C155" s="199"/>
      <c r="D155" s="19" t="s">
        <v>253</v>
      </c>
      <c r="E155" s="12">
        <v>2</v>
      </c>
      <c r="F155" s="12">
        <v>2</v>
      </c>
      <c r="G155" s="67"/>
      <c r="H155" s="67"/>
      <c r="I155" s="57"/>
      <c r="J155" s="58"/>
      <c r="K155" s="63"/>
      <c r="L155" s="64"/>
      <c r="M155" s="63"/>
      <c r="N155" s="64"/>
      <c r="O155" s="76">
        <f t="shared" si="12"/>
      </c>
      <c r="P155" s="79">
        <f t="shared" si="13"/>
      </c>
      <c r="Q155" s="77">
        <f t="shared" si="14"/>
      </c>
      <c r="R155" s="78">
        <f t="shared" si="15"/>
      </c>
      <c r="S155" s="189"/>
      <c r="T155" s="186"/>
      <c r="U155" s="190" t="s">
        <v>326</v>
      </c>
      <c r="V155" s="186"/>
      <c r="W155" s="186"/>
      <c r="X155" s="186"/>
      <c r="Y155" s="186"/>
      <c r="Z155" s="186"/>
      <c r="AA155" s="186"/>
      <c r="AB155" s="186"/>
      <c r="AC155" s="4" t="s">
        <v>201</v>
      </c>
    </row>
    <row r="156" spans="1:29" ht="15" customHeight="1">
      <c r="A156" s="210"/>
      <c r="B156" s="210"/>
      <c r="C156" s="199"/>
      <c r="D156" s="19" t="s">
        <v>254</v>
      </c>
      <c r="E156" s="12">
        <v>2</v>
      </c>
      <c r="F156" s="12">
        <v>2</v>
      </c>
      <c r="G156" s="67"/>
      <c r="H156" s="67"/>
      <c r="I156" s="57"/>
      <c r="J156" s="58"/>
      <c r="K156" s="63"/>
      <c r="L156" s="64"/>
      <c r="M156" s="63"/>
      <c r="N156" s="64"/>
      <c r="O156" s="76">
        <f t="shared" si="12"/>
      </c>
      <c r="P156" s="79">
        <f t="shared" si="13"/>
      </c>
      <c r="Q156" s="77">
        <f t="shared" si="14"/>
      </c>
      <c r="R156" s="78">
        <f t="shared" si="15"/>
      </c>
      <c r="S156" s="189"/>
      <c r="T156" s="186"/>
      <c r="U156" s="190" t="s">
        <v>326</v>
      </c>
      <c r="V156" s="186"/>
      <c r="W156" s="186"/>
      <c r="X156" s="186"/>
      <c r="Y156" s="186"/>
      <c r="Z156" s="186"/>
      <c r="AA156" s="186"/>
      <c r="AB156" s="186"/>
      <c r="AC156" s="4" t="s">
        <v>201</v>
      </c>
    </row>
    <row r="157" spans="1:29" ht="15" customHeight="1">
      <c r="A157" s="210"/>
      <c r="B157" s="210"/>
      <c r="C157" s="199"/>
      <c r="D157" s="19" t="s">
        <v>255</v>
      </c>
      <c r="E157" s="12">
        <v>2</v>
      </c>
      <c r="F157" s="12">
        <v>2</v>
      </c>
      <c r="G157" s="67"/>
      <c r="H157" s="67"/>
      <c r="I157" s="57"/>
      <c r="J157" s="58"/>
      <c r="K157" s="63"/>
      <c r="L157" s="64"/>
      <c r="M157" s="63"/>
      <c r="N157" s="64"/>
      <c r="O157" s="76">
        <f t="shared" si="12"/>
      </c>
      <c r="P157" s="79">
        <f t="shared" si="13"/>
      </c>
      <c r="Q157" s="77">
        <f t="shared" si="14"/>
      </c>
      <c r="R157" s="78">
        <f t="shared" si="15"/>
      </c>
      <c r="S157" s="189"/>
      <c r="T157" s="186"/>
      <c r="U157" s="191"/>
      <c r="V157" s="186"/>
      <c r="W157" s="186"/>
      <c r="X157" s="186"/>
      <c r="Y157" s="186"/>
      <c r="Z157" s="186"/>
      <c r="AA157" s="186"/>
      <c r="AB157" s="186"/>
      <c r="AC157" s="4" t="s">
        <v>201</v>
      </c>
    </row>
    <row r="158" spans="1:29" ht="15" customHeight="1">
      <c r="A158" s="210"/>
      <c r="B158" s="210"/>
      <c r="C158" s="199"/>
      <c r="D158" s="5" t="s">
        <v>256</v>
      </c>
      <c r="E158" s="12">
        <v>2</v>
      </c>
      <c r="F158" s="12">
        <v>2</v>
      </c>
      <c r="G158" s="67"/>
      <c r="H158" s="67"/>
      <c r="I158" s="57"/>
      <c r="J158" s="58"/>
      <c r="K158" s="63"/>
      <c r="L158" s="64"/>
      <c r="M158" s="63"/>
      <c r="N158" s="64"/>
      <c r="O158" s="76">
        <f t="shared" si="12"/>
      </c>
      <c r="P158" s="79">
        <f t="shared" si="13"/>
      </c>
      <c r="Q158" s="77">
        <f t="shared" si="14"/>
      </c>
      <c r="R158" s="78">
        <f t="shared" si="15"/>
      </c>
      <c r="S158" s="189"/>
      <c r="T158" s="186"/>
      <c r="U158" s="186"/>
      <c r="V158" s="191"/>
      <c r="W158" s="186"/>
      <c r="X158" s="186"/>
      <c r="Y158" s="186"/>
      <c r="Z158" s="186"/>
      <c r="AA158" s="186"/>
      <c r="AB158" s="186"/>
      <c r="AC158" s="4" t="s">
        <v>202</v>
      </c>
    </row>
    <row r="159" spans="1:29" ht="15" customHeight="1">
      <c r="A159" s="210"/>
      <c r="B159" s="210"/>
      <c r="C159" s="199"/>
      <c r="D159" s="19" t="s">
        <v>257</v>
      </c>
      <c r="E159" s="12">
        <v>2</v>
      </c>
      <c r="F159" s="12">
        <v>2</v>
      </c>
      <c r="G159" s="67"/>
      <c r="H159" s="67"/>
      <c r="I159" s="57"/>
      <c r="J159" s="58"/>
      <c r="K159" s="63"/>
      <c r="L159" s="64"/>
      <c r="M159" s="63"/>
      <c r="N159" s="64"/>
      <c r="O159" s="76">
        <f t="shared" si="12"/>
      </c>
      <c r="P159" s="79">
        <f t="shared" si="13"/>
      </c>
      <c r="Q159" s="77">
        <f t="shared" si="14"/>
      </c>
      <c r="R159" s="78">
        <f t="shared" si="15"/>
      </c>
      <c r="S159" s="189"/>
      <c r="T159" s="191"/>
      <c r="U159" s="190" t="s">
        <v>326</v>
      </c>
      <c r="V159" s="186"/>
      <c r="W159" s="186"/>
      <c r="X159" s="186"/>
      <c r="Y159" s="186"/>
      <c r="Z159" s="186"/>
      <c r="AA159" s="186"/>
      <c r="AB159" s="186"/>
      <c r="AC159" s="4" t="s">
        <v>201</v>
      </c>
    </row>
    <row r="160" spans="1:28" ht="15" customHeight="1">
      <c r="A160" s="210"/>
      <c r="B160" s="210"/>
      <c r="C160" s="212"/>
      <c r="D160" s="13" t="s">
        <v>258</v>
      </c>
      <c r="E160" s="12">
        <v>2</v>
      </c>
      <c r="F160" s="12">
        <v>2</v>
      </c>
      <c r="G160" s="67"/>
      <c r="H160" s="67"/>
      <c r="I160" s="57"/>
      <c r="J160" s="58"/>
      <c r="K160" s="63"/>
      <c r="L160" s="64"/>
      <c r="M160" s="63"/>
      <c r="N160" s="64"/>
      <c r="O160" s="76">
        <f t="shared" si="12"/>
      </c>
      <c r="P160" s="79">
        <f t="shared" si="13"/>
      </c>
      <c r="Q160" s="77">
        <f t="shared" si="14"/>
      </c>
      <c r="R160" s="78">
        <f t="shared" si="15"/>
      </c>
      <c r="S160" s="189"/>
      <c r="T160" s="186"/>
      <c r="U160" s="190" t="s">
        <v>326</v>
      </c>
      <c r="V160" s="186"/>
      <c r="W160" s="186"/>
      <c r="X160" s="186"/>
      <c r="Y160" s="186"/>
      <c r="Z160" s="186"/>
      <c r="AA160" s="186"/>
      <c r="AB160" s="186"/>
    </row>
    <row r="161" spans="1:29" ht="15" customHeight="1">
      <c r="A161" s="210"/>
      <c r="B161" s="210"/>
      <c r="C161" s="199"/>
      <c r="D161" s="19" t="s">
        <v>259</v>
      </c>
      <c r="E161" s="12">
        <v>2</v>
      </c>
      <c r="F161" s="12">
        <v>2</v>
      </c>
      <c r="G161" s="67"/>
      <c r="H161" s="67"/>
      <c r="I161" s="57"/>
      <c r="J161" s="58"/>
      <c r="K161" s="63"/>
      <c r="L161" s="64"/>
      <c r="M161" s="63"/>
      <c r="N161" s="64"/>
      <c r="O161" s="76">
        <f t="shared" si="12"/>
      </c>
      <c r="P161" s="79">
        <f t="shared" si="13"/>
      </c>
      <c r="Q161" s="77">
        <f t="shared" si="14"/>
      </c>
      <c r="R161" s="78">
        <f t="shared" si="15"/>
      </c>
      <c r="S161" s="189"/>
      <c r="T161" s="186"/>
      <c r="U161" s="190" t="s">
        <v>326</v>
      </c>
      <c r="V161" s="186"/>
      <c r="W161" s="186"/>
      <c r="X161" s="186"/>
      <c r="Y161" s="186"/>
      <c r="Z161" s="186"/>
      <c r="AA161" s="186"/>
      <c r="AB161" s="186"/>
      <c r="AC161" s="4" t="s">
        <v>201</v>
      </c>
    </row>
    <row r="162" spans="1:29" ht="15" customHeight="1">
      <c r="A162" s="210"/>
      <c r="B162" s="210"/>
      <c r="C162" s="199"/>
      <c r="D162" s="19" t="s">
        <v>260</v>
      </c>
      <c r="E162" s="12">
        <v>2</v>
      </c>
      <c r="F162" s="12">
        <v>2</v>
      </c>
      <c r="G162" s="67"/>
      <c r="H162" s="67"/>
      <c r="I162" s="57"/>
      <c r="J162" s="58"/>
      <c r="K162" s="63"/>
      <c r="L162" s="64"/>
      <c r="M162" s="63"/>
      <c r="N162" s="64"/>
      <c r="O162" s="76">
        <f t="shared" si="12"/>
      </c>
      <c r="P162" s="79">
        <f t="shared" si="13"/>
      </c>
      <c r="Q162" s="77">
        <f t="shared" si="14"/>
      </c>
      <c r="R162" s="78">
        <f t="shared" si="15"/>
      </c>
      <c r="S162" s="189"/>
      <c r="T162" s="186"/>
      <c r="U162" s="190" t="s">
        <v>326</v>
      </c>
      <c r="V162" s="186"/>
      <c r="W162" s="186"/>
      <c r="X162" s="186"/>
      <c r="Y162" s="186"/>
      <c r="Z162" s="186"/>
      <c r="AA162" s="186"/>
      <c r="AB162" s="186"/>
      <c r="AC162" s="4" t="s">
        <v>201</v>
      </c>
    </row>
    <row r="163" spans="1:29" ht="15" customHeight="1">
      <c r="A163" s="210"/>
      <c r="B163" s="210"/>
      <c r="C163" s="199"/>
      <c r="D163" s="21" t="s">
        <v>261</v>
      </c>
      <c r="E163" s="12">
        <v>2</v>
      </c>
      <c r="F163" s="12">
        <v>2</v>
      </c>
      <c r="G163" s="67"/>
      <c r="H163" s="67"/>
      <c r="I163" s="57"/>
      <c r="J163" s="58"/>
      <c r="K163" s="63"/>
      <c r="L163" s="64"/>
      <c r="M163" s="63"/>
      <c r="N163" s="64"/>
      <c r="O163" s="76">
        <f t="shared" si="12"/>
      </c>
      <c r="P163" s="79">
        <f t="shared" si="13"/>
      </c>
      <c r="Q163" s="77">
        <f t="shared" si="14"/>
      </c>
      <c r="R163" s="78">
        <f t="shared" si="15"/>
      </c>
      <c r="S163" s="189"/>
      <c r="T163" s="186"/>
      <c r="U163" s="190" t="s">
        <v>326</v>
      </c>
      <c r="V163" s="186"/>
      <c r="W163" s="186"/>
      <c r="X163" s="191"/>
      <c r="Y163" s="186"/>
      <c r="Z163" s="186"/>
      <c r="AA163" s="186"/>
      <c r="AB163" s="186"/>
      <c r="AC163" s="4" t="s">
        <v>201</v>
      </c>
    </row>
    <row r="164" spans="1:29" ht="15" customHeight="1">
      <c r="A164" s="210"/>
      <c r="B164" s="210"/>
      <c r="C164" s="199"/>
      <c r="D164" s="19" t="s">
        <v>262</v>
      </c>
      <c r="E164" s="12">
        <v>2</v>
      </c>
      <c r="F164" s="12">
        <v>2</v>
      </c>
      <c r="G164" s="67"/>
      <c r="H164" s="67"/>
      <c r="I164" s="57"/>
      <c r="J164" s="58"/>
      <c r="K164" s="63"/>
      <c r="L164" s="64"/>
      <c r="M164" s="63"/>
      <c r="N164" s="108"/>
      <c r="O164" s="76">
        <f t="shared" si="12"/>
      </c>
      <c r="P164" s="79">
        <f t="shared" si="13"/>
      </c>
      <c r="Q164" s="77">
        <f t="shared" si="14"/>
      </c>
      <c r="R164" s="80">
        <f t="shared" si="15"/>
      </c>
      <c r="S164" s="129"/>
      <c r="T164" s="190"/>
      <c r="U164" s="190" t="s">
        <v>326</v>
      </c>
      <c r="V164" s="190"/>
      <c r="W164" s="190"/>
      <c r="X164" s="191"/>
      <c r="Y164" s="191"/>
      <c r="Z164" s="186"/>
      <c r="AA164" s="188"/>
      <c r="AB164" s="191"/>
      <c r="AC164" s="4" t="s">
        <v>201</v>
      </c>
    </row>
    <row r="165" spans="1:29" ht="15" customHeight="1">
      <c r="A165" s="210"/>
      <c r="B165" s="210"/>
      <c r="C165" s="199"/>
      <c r="D165" s="5" t="s">
        <v>263</v>
      </c>
      <c r="E165" s="12">
        <v>2</v>
      </c>
      <c r="F165" s="12">
        <v>3</v>
      </c>
      <c r="G165" s="67"/>
      <c r="H165" s="67"/>
      <c r="I165" s="67"/>
      <c r="J165" s="68"/>
      <c r="K165" s="63"/>
      <c r="L165" s="64"/>
      <c r="M165" s="63"/>
      <c r="N165" s="64"/>
      <c r="O165" s="76">
        <f t="shared" si="12"/>
      </c>
      <c r="P165" s="79">
        <f t="shared" si="13"/>
      </c>
      <c r="Q165" s="77">
        <f t="shared" si="14"/>
      </c>
      <c r="R165" s="78">
        <f t="shared" si="15"/>
      </c>
      <c r="S165" s="189"/>
      <c r="T165" s="186"/>
      <c r="U165" s="190" t="s">
        <v>326</v>
      </c>
      <c r="V165" s="191"/>
      <c r="W165" s="186"/>
      <c r="X165" s="186"/>
      <c r="Y165" s="186"/>
      <c r="Z165" s="186"/>
      <c r="AA165" s="186"/>
      <c r="AB165" s="186"/>
      <c r="AC165" s="4" t="s">
        <v>202</v>
      </c>
    </row>
    <row r="166" spans="1:29" ht="15" customHeight="1">
      <c r="A166" s="210"/>
      <c r="B166" s="210"/>
      <c r="C166" s="199"/>
      <c r="D166" s="5" t="s">
        <v>264</v>
      </c>
      <c r="E166" s="12">
        <v>2</v>
      </c>
      <c r="F166" s="12">
        <v>3</v>
      </c>
      <c r="G166" s="67"/>
      <c r="H166" s="67"/>
      <c r="I166" s="67"/>
      <c r="J166" s="68"/>
      <c r="K166" s="63"/>
      <c r="L166" s="64"/>
      <c r="M166" s="63"/>
      <c r="N166" s="64"/>
      <c r="O166" s="76">
        <f t="shared" si="12"/>
      </c>
      <c r="P166" s="79">
        <f t="shared" si="13"/>
      </c>
      <c r="Q166" s="77">
        <f t="shared" si="14"/>
      </c>
      <c r="R166" s="78">
        <f t="shared" si="15"/>
      </c>
      <c r="S166" s="189"/>
      <c r="T166" s="186"/>
      <c r="U166" s="190" t="s">
        <v>326</v>
      </c>
      <c r="V166" s="191"/>
      <c r="W166" s="186"/>
      <c r="X166" s="186"/>
      <c r="Y166" s="186"/>
      <c r="Z166" s="186"/>
      <c r="AA166" s="186"/>
      <c r="AB166" s="186"/>
      <c r="AC166" s="4" t="s">
        <v>202</v>
      </c>
    </row>
    <row r="167" spans="1:28" ht="15" customHeight="1">
      <c r="A167" s="210"/>
      <c r="B167" s="210"/>
      <c r="C167" s="198"/>
      <c r="D167" s="13" t="s">
        <v>265</v>
      </c>
      <c r="E167" s="12">
        <v>2</v>
      </c>
      <c r="F167" s="12">
        <v>3</v>
      </c>
      <c r="G167" s="67"/>
      <c r="H167" s="67"/>
      <c r="I167" s="67"/>
      <c r="J167" s="68"/>
      <c r="K167" s="63"/>
      <c r="L167" s="64"/>
      <c r="M167" s="63"/>
      <c r="N167" s="64"/>
      <c r="O167" s="76">
        <f t="shared" si="12"/>
      </c>
      <c r="P167" s="79">
        <f t="shared" si="13"/>
      </c>
      <c r="Q167" s="77">
        <f t="shared" si="14"/>
      </c>
      <c r="R167" s="78">
        <f t="shared" si="15"/>
      </c>
      <c r="S167" s="189"/>
      <c r="T167" s="186"/>
      <c r="U167" s="190" t="s">
        <v>326</v>
      </c>
      <c r="V167" s="191"/>
      <c r="W167" s="186"/>
      <c r="X167" s="186"/>
      <c r="Y167" s="186"/>
      <c r="Z167" s="186"/>
      <c r="AA167" s="186"/>
      <c r="AB167" s="186"/>
    </row>
    <row r="168" spans="1:28" ht="15" customHeight="1">
      <c r="A168" s="210"/>
      <c r="B168" s="210"/>
      <c r="C168" s="199"/>
      <c r="D168" s="13" t="s">
        <v>266</v>
      </c>
      <c r="E168" s="12">
        <v>2</v>
      </c>
      <c r="F168" s="12">
        <v>3</v>
      </c>
      <c r="G168" s="67"/>
      <c r="H168" s="67"/>
      <c r="I168" s="67"/>
      <c r="J168" s="68"/>
      <c r="K168" s="63"/>
      <c r="L168" s="64"/>
      <c r="M168" s="63"/>
      <c r="N168" s="64"/>
      <c r="O168" s="76">
        <f t="shared" si="12"/>
      </c>
      <c r="P168" s="79">
        <f t="shared" si="13"/>
      </c>
      <c r="Q168" s="77">
        <f t="shared" si="14"/>
      </c>
      <c r="R168" s="80">
        <f t="shared" si="15"/>
      </c>
      <c r="S168" s="129"/>
      <c r="T168" s="186"/>
      <c r="U168" s="190" t="s">
        <v>326</v>
      </c>
      <c r="V168" s="186"/>
      <c r="W168" s="186"/>
      <c r="X168" s="186"/>
      <c r="Y168" s="186"/>
      <c r="Z168" s="186"/>
      <c r="AA168" s="186"/>
      <c r="AB168" s="186"/>
    </row>
    <row r="169" spans="1:28" ht="15" customHeight="1">
      <c r="A169" s="210"/>
      <c r="B169" s="210"/>
      <c r="C169" s="199"/>
      <c r="D169" s="13" t="s">
        <v>267</v>
      </c>
      <c r="E169" s="12">
        <v>2</v>
      </c>
      <c r="F169" s="12">
        <v>3</v>
      </c>
      <c r="G169" s="67"/>
      <c r="H169" s="67"/>
      <c r="I169" s="67"/>
      <c r="J169" s="68"/>
      <c r="K169" s="63"/>
      <c r="L169" s="64"/>
      <c r="M169" s="63"/>
      <c r="N169" s="64"/>
      <c r="O169" s="76">
        <f t="shared" si="12"/>
      </c>
      <c r="P169" s="79">
        <f t="shared" si="13"/>
      </c>
      <c r="Q169" s="77">
        <f t="shared" si="14"/>
      </c>
      <c r="R169" s="78">
        <f t="shared" si="15"/>
      </c>
      <c r="S169" s="189"/>
      <c r="T169" s="186"/>
      <c r="U169" s="190" t="s">
        <v>326</v>
      </c>
      <c r="V169" s="191"/>
      <c r="W169" s="186"/>
      <c r="X169" s="186"/>
      <c r="Y169" s="186"/>
      <c r="Z169" s="186"/>
      <c r="AA169" s="186"/>
      <c r="AB169" s="186"/>
    </row>
    <row r="170" spans="1:28" ht="15" customHeight="1">
      <c r="A170" s="210"/>
      <c r="B170" s="210"/>
      <c r="C170" s="200"/>
      <c r="D170" s="13" t="s">
        <v>1</v>
      </c>
      <c r="E170" s="12">
        <v>2</v>
      </c>
      <c r="F170" s="12">
        <v>3</v>
      </c>
      <c r="G170" s="67"/>
      <c r="H170" s="67"/>
      <c r="I170" s="67"/>
      <c r="J170" s="68"/>
      <c r="K170" s="63"/>
      <c r="L170" s="64"/>
      <c r="M170" s="63"/>
      <c r="N170" s="64"/>
      <c r="O170" s="76">
        <f t="shared" si="12"/>
      </c>
      <c r="P170" s="79">
        <f t="shared" si="13"/>
      </c>
      <c r="Q170" s="77">
        <f t="shared" si="14"/>
      </c>
      <c r="R170" s="78">
        <f t="shared" si="15"/>
      </c>
      <c r="S170" s="189"/>
      <c r="T170" s="186"/>
      <c r="U170" s="186"/>
      <c r="V170" s="186"/>
      <c r="W170" s="186" t="s">
        <v>325</v>
      </c>
      <c r="X170" s="186"/>
      <c r="Y170" s="186"/>
      <c r="Z170" s="186"/>
      <c r="AA170" s="186"/>
      <c r="AB170" s="186"/>
    </row>
    <row r="171" spans="1:29" ht="15" customHeight="1">
      <c r="A171" s="210"/>
      <c r="B171" s="210"/>
      <c r="C171" s="199"/>
      <c r="D171" s="5" t="s">
        <v>0</v>
      </c>
      <c r="E171" s="12">
        <v>2</v>
      </c>
      <c r="F171" s="12">
        <v>3</v>
      </c>
      <c r="G171" s="67"/>
      <c r="H171" s="67"/>
      <c r="I171" s="67"/>
      <c r="J171" s="68"/>
      <c r="K171" s="63"/>
      <c r="L171" s="64"/>
      <c r="M171" s="63"/>
      <c r="N171" s="64"/>
      <c r="O171" s="76">
        <f t="shared" si="12"/>
      </c>
      <c r="P171" s="79">
        <f t="shared" si="13"/>
      </c>
      <c r="Q171" s="77">
        <f t="shared" si="14"/>
      </c>
      <c r="R171" s="78">
        <f t="shared" si="15"/>
      </c>
      <c r="S171" s="189"/>
      <c r="T171" s="186"/>
      <c r="U171" s="186"/>
      <c r="V171" s="186"/>
      <c r="W171" s="191"/>
      <c r="X171" s="186"/>
      <c r="Y171" s="186"/>
      <c r="Z171" s="186" t="s">
        <v>326</v>
      </c>
      <c r="AA171" s="186"/>
      <c r="AB171" s="186"/>
      <c r="AC171" s="4" t="s">
        <v>202</v>
      </c>
    </row>
    <row r="172" spans="1:28" ht="15" customHeight="1">
      <c r="A172" s="210"/>
      <c r="B172" s="210"/>
      <c r="C172" s="212"/>
      <c r="D172" s="13" t="s">
        <v>268</v>
      </c>
      <c r="E172" s="12">
        <v>2</v>
      </c>
      <c r="F172" s="12">
        <v>3</v>
      </c>
      <c r="G172" s="67"/>
      <c r="H172" s="67"/>
      <c r="I172" s="67"/>
      <c r="J172" s="68"/>
      <c r="K172" s="63"/>
      <c r="L172" s="64"/>
      <c r="M172" s="63"/>
      <c r="N172" s="64"/>
      <c r="O172" s="76">
        <f t="shared" si="12"/>
      </c>
      <c r="P172" s="79">
        <f t="shared" si="13"/>
      </c>
      <c r="Q172" s="77">
        <f t="shared" si="14"/>
      </c>
      <c r="R172" s="78">
        <f t="shared" si="15"/>
      </c>
      <c r="S172" s="189"/>
      <c r="T172" s="186"/>
      <c r="U172" s="186"/>
      <c r="V172" s="186"/>
      <c r="W172" s="191"/>
      <c r="X172" s="186"/>
      <c r="Y172" s="186"/>
      <c r="Z172" s="186"/>
      <c r="AA172" s="186" t="s">
        <v>326</v>
      </c>
      <c r="AB172" s="186"/>
    </row>
    <row r="173" spans="1:29" ht="15" customHeight="1">
      <c r="A173" s="210"/>
      <c r="B173" s="210"/>
      <c r="C173" s="200"/>
      <c r="D173" s="19" t="s">
        <v>269</v>
      </c>
      <c r="E173" s="12">
        <v>8</v>
      </c>
      <c r="F173" s="12">
        <v>4</v>
      </c>
      <c r="G173" s="67"/>
      <c r="H173" s="67"/>
      <c r="I173" s="67"/>
      <c r="J173" s="68"/>
      <c r="K173" s="172"/>
      <c r="L173" s="173"/>
      <c r="M173" s="192"/>
      <c r="N173" s="193"/>
      <c r="O173" s="76">
        <f t="shared" si="12"/>
      </c>
      <c r="P173" s="79">
        <f t="shared" si="13"/>
      </c>
      <c r="Q173" s="77">
        <f t="shared" si="14"/>
      </c>
      <c r="R173" s="78">
        <f t="shared" si="15"/>
      </c>
      <c r="S173" s="185" t="s">
        <v>325</v>
      </c>
      <c r="T173" s="186"/>
      <c r="U173" s="186"/>
      <c r="V173" s="191"/>
      <c r="W173" s="186"/>
      <c r="X173" s="186"/>
      <c r="Y173" s="186" t="s">
        <v>326</v>
      </c>
      <c r="Z173" s="186"/>
      <c r="AA173" s="186" t="s">
        <v>326</v>
      </c>
      <c r="AB173" s="186"/>
      <c r="AC173" s="4" t="s">
        <v>201</v>
      </c>
    </row>
    <row r="174" spans="1:29" ht="15" customHeight="1">
      <c r="A174" s="210"/>
      <c r="B174" s="210"/>
      <c r="C174" s="198" t="s">
        <v>278</v>
      </c>
      <c r="D174" s="19" t="s">
        <v>271</v>
      </c>
      <c r="E174" s="12">
        <v>2</v>
      </c>
      <c r="F174" s="12">
        <v>2</v>
      </c>
      <c r="G174" s="67"/>
      <c r="H174" s="67"/>
      <c r="I174" s="57"/>
      <c r="J174" s="58"/>
      <c r="K174" s="63"/>
      <c r="L174" s="64"/>
      <c r="M174" s="63"/>
      <c r="N174" s="64"/>
      <c r="O174" s="76">
        <f t="shared" si="12"/>
      </c>
      <c r="P174" s="79">
        <f t="shared" si="13"/>
      </c>
      <c r="Q174" s="77">
        <f t="shared" si="14"/>
      </c>
      <c r="R174" s="78">
        <f t="shared" si="15"/>
      </c>
      <c r="S174" s="189"/>
      <c r="T174" s="186"/>
      <c r="U174" s="186"/>
      <c r="V174" s="186" t="s">
        <v>326</v>
      </c>
      <c r="W174" s="186"/>
      <c r="X174" s="186"/>
      <c r="Y174" s="186"/>
      <c r="Z174" s="186"/>
      <c r="AA174" s="186"/>
      <c r="AB174" s="186"/>
      <c r="AC174" s="4" t="s">
        <v>201</v>
      </c>
    </row>
    <row r="175" spans="1:28" ht="15" customHeight="1">
      <c r="A175" s="210"/>
      <c r="B175" s="210"/>
      <c r="C175" s="198"/>
      <c r="D175" s="13" t="s">
        <v>272</v>
      </c>
      <c r="E175" s="12">
        <v>2</v>
      </c>
      <c r="F175" s="12">
        <v>3</v>
      </c>
      <c r="G175" s="67"/>
      <c r="H175" s="67"/>
      <c r="I175" s="67"/>
      <c r="J175" s="68"/>
      <c r="K175" s="63"/>
      <c r="L175" s="64"/>
      <c r="M175" s="63"/>
      <c r="N175" s="64"/>
      <c r="O175" s="76">
        <f t="shared" si="12"/>
      </c>
      <c r="P175" s="79">
        <f t="shared" si="13"/>
      </c>
      <c r="Q175" s="77">
        <f t="shared" si="14"/>
      </c>
      <c r="R175" s="78">
        <f t="shared" si="15"/>
      </c>
      <c r="S175" s="189"/>
      <c r="T175" s="186"/>
      <c r="U175" s="186"/>
      <c r="V175" s="186" t="s">
        <v>326</v>
      </c>
      <c r="W175" s="186"/>
      <c r="X175" s="191"/>
      <c r="Y175" s="186"/>
      <c r="Z175" s="186"/>
      <c r="AA175" s="186"/>
      <c r="AB175" s="186"/>
    </row>
    <row r="176" spans="1:28" ht="15" customHeight="1">
      <c r="A176" s="210"/>
      <c r="B176" s="210"/>
      <c r="C176" s="199"/>
      <c r="D176" s="13" t="s">
        <v>273</v>
      </c>
      <c r="E176" s="12">
        <v>2</v>
      </c>
      <c r="F176" s="12">
        <v>3</v>
      </c>
      <c r="G176" s="67"/>
      <c r="H176" s="67"/>
      <c r="I176" s="67"/>
      <c r="J176" s="68"/>
      <c r="K176" s="63"/>
      <c r="L176" s="64"/>
      <c r="M176" s="63"/>
      <c r="N176" s="64"/>
      <c r="O176" s="76">
        <f t="shared" si="12"/>
      </c>
      <c r="P176" s="79">
        <f t="shared" si="13"/>
      </c>
      <c r="Q176" s="77">
        <f t="shared" si="14"/>
      </c>
      <c r="R176" s="78">
        <f t="shared" si="15"/>
      </c>
      <c r="S176" s="189"/>
      <c r="T176" s="186"/>
      <c r="U176" s="186"/>
      <c r="V176" s="186" t="s">
        <v>326</v>
      </c>
      <c r="W176" s="186"/>
      <c r="X176" s="191"/>
      <c r="Y176" s="186"/>
      <c r="Z176" s="186"/>
      <c r="AA176" s="186"/>
      <c r="AB176" s="186"/>
    </row>
    <row r="177" spans="1:28" ht="15" customHeight="1">
      <c r="A177" s="210"/>
      <c r="B177" s="210"/>
      <c r="C177" s="199"/>
      <c r="D177" s="13" t="s">
        <v>274</v>
      </c>
      <c r="E177" s="12">
        <v>2</v>
      </c>
      <c r="F177" s="12">
        <v>3</v>
      </c>
      <c r="G177" s="67"/>
      <c r="H177" s="67"/>
      <c r="I177" s="67"/>
      <c r="J177" s="68"/>
      <c r="K177" s="63"/>
      <c r="L177" s="64"/>
      <c r="M177" s="63"/>
      <c r="N177" s="64"/>
      <c r="O177" s="76">
        <f t="shared" si="12"/>
      </c>
      <c r="P177" s="79">
        <f t="shared" si="13"/>
      </c>
      <c r="Q177" s="77">
        <f t="shared" si="14"/>
      </c>
      <c r="R177" s="78">
        <f t="shared" si="15"/>
      </c>
      <c r="S177" s="189"/>
      <c r="T177" s="186"/>
      <c r="U177" s="186"/>
      <c r="V177" s="186" t="s">
        <v>326</v>
      </c>
      <c r="W177" s="186"/>
      <c r="X177" s="186"/>
      <c r="Y177" s="186"/>
      <c r="Z177" s="186"/>
      <c r="AA177" s="186"/>
      <c r="AB177" s="186"/>
    </row>
    <row r="178" spans="1:28" ht="15" customHeight="1">
      <c r="A178" s="210"/>
      <c r="B178" s="210"/>
      <c r="C178" s="199"/>
      <c r="D178" s="13" t="s">
        <v>47</v>
      </c>
      <c r="E178" s="12">
        <v>2</v>
      </c>
      <c r="F178" s="12">
        <v>3</v>
      </c>
      <c r="G178" s="67"/>
      <c r="H178" s="67"/>
      <c r="I178" s="67"/>
      <c r="J178" s="68"/>
      <c r="K178" s="63"/>
      <c r="L178" s="64"/>
      <c r="M178" s="63"/>
      <c r="N178" s="64"/>
      <c r="O178" s="76">
        <f t="shared" si="12"/>
      </c>
      <c r="P178" s="79">
        <f t="shared" si="13"/>
      </c>
      <c r="Q178" s="77">
        <f t="shared" si="14"/>
      </c>
      <c r="R178" s="78">
        <f t="shared" si="15"/>
      </c>
      <c r="S178" s="189"/>
      <c r="T178" s="186"/>
      <c r="U178" s="186"/>
      <c r="V178" s="186" t="s">
        <v>326</v>
      </c>
      <c r="W178" s="186"/>
      <c r="X178" s="186"/>
      <c r="Y178" s="186"/>
      <c r="Z178" s="186"/>
      <c r="AA178" s="186"/>
      <c r="AB178" s="186"/>
    </row>
    <row r="179" spans="1:28" ht="15" customHeight="1">
      <c r="A179" s="210"/>
      <c r="B179" s="210"/>
      <c r="C179" s="199"/>
      <c r="D179" s="13" t="s">
        <v>275</v>
      </c>
      <c r="E179" s="12">
        <v>2</v>
      </c>
      <c r="F179" s="12">
        <v>3</v>
      </c>
      <c r="G179" s="67"/>
      <c r="H179" s="67"/>
      <c r="I179" s="67"/>
      <c r="J179" s="68"/>
      <c r="K179" s="63"/>
      <c r="L179" s="64"/>
      <c r="M179" s="63"/>
      <c r="N179" s="64"/>
      <c r="O179" s="76">
        <f t="shared" si="12"/>
      </c>
      <c r="P179" s="79">
        <f t="shared" si="13"/>
      </c>
      <c r="Q179" s="77">
        <f t="shared" si="14"/>
      </c>
      <c r="R179" s="78">
        <f t="shared" si="15"/>
      </c>
      <c r="S179" s="189"/>
      <c r="T179" s="186"/>
      <c r="U179" s="186"/>
      <c r="V179" s="186" t="s">
        <v>326</v>
      </c>
      <c r="W179" s="186"/>
      <c r="X179" s="186"/>
      <c r="Y179" s="186"/>
      <c r="Z179" s="186"/>
      <c r="AA179" s="186"/>
      <c r="AB179" s="186"/>
    </row>
    <row r="180" spans="1:28" ht="15" customHeight="1">
      <c r="A180" s="210"/>
      <c r="B180" s="210"/>
      <c r="C180" s="199"/>
      <c r="D180" s="13" t="s">
        <v>276</v>
      </c>
      <c r="E180" s="12">
        <v>2</v>
      </c>
      <c r="F180" s="12">
        <v>3</v>
      </c>
      <c r="G180" s="67"/>
      <c r="H180" s="67"/>
      <c r="I180" s="67"/>
      <c r="J180" s="68"/>
      <c r="K180" s="63"/>
      <c r="L180" s="64"/>
      <c r="M180" s="63"/>
      <c r="N180" s="64"/>
      <c r="O180" s="76">
        <f t="shared" si="12"/>
      </c>
      <c r="P180" s="79">
        <f t="shared" si="13"/>
      </c>
      <c r="Q180" s="77">
        <f t="shared" si="14"/>
      </c>
      <c r="R180" s="78">
        <f t="shared" si="15"/>
      </c>
      <c r="S180" s="189"/>
      <c r="T180" s="186"/>
      <c r="U180" s="186"/>
      <c r="V180" s="186" t="s">
        <v>326</v>
      </c>
      <c r="W180" s="186"/>
      <c r="X180" s="186"/>
      <c r="Y180" s="186"/>
      <c r="Z180" s="186"/>
      <c r="AA180" s="186"/>
      <c r="AB180" s="186"/>
    </row>
    <row r="181" spans="1:28" ht="15" customHeight="1">
      <c r="A181" s="210"/>
      <c r="B181" s="210"/>
      <c r="C181" s="199"/>
      <c r="D181" s="13" t="s">
        <v>48</v>
      </c>
      <c r="E181" s="12">
        <v>2</v>
      </c>
      <c r="F181" s="12">
        <v>3</v>
      </c>
      <c r="G181" s="67"/>
      <c r="H181" s="67"/>
      <c r="I181" s="67"/>
      <c r="J181" s="68"/>
      <c r="K181" s="63"/>
      <c r="L181" s="64"/>
      <c r="M181" s="63"/>
      <c r="N181" s="64"/>
      <c r="O181" s="76">
        <f t="shared" si="12"/>
      </c>
      <c r="P181" s="79">
        <f t="shared" si="13"/>
      </c>
      <c r="Q181" s="77">
        <f t="shared" si="14"/>
      </c>
      <c r="R181" s="78">
        <f t="shared" si="15"/>
      </c>
      <c r="S181" s="189"/>
      <c r="T181" s="186"/>
      <c r="U181" s="186"/>
      <c r="V181" s="186" t="s">
        <v>326</v>
      </c>
      <c r="W181" s="191"/>
      <c r="X181" s="186"/>
      <c r="Y181" s="186"/>
      <c r="Z181" s="186"/>
      <c r="AA181" s="186"/>
      <c r="AB181" s="186"/>
    </row>
    <row r="182" spans="1:28" ht="15" customHeight="1">
      <c r="A182" s="210"/>
      <c r="B182" s="210"/>
      <c r="C182" s="199"/>
      <c r="D182" s="13" t="s">
        <v>33</v>
      </c>
      <c r="E182" s="12">
        <v>2</v>
      </c>
      <c r="F182" s="12">
        <v>3</v>
      </c>
      <c r="G182" s="67"/>
      <c r="H182" s="67"/>
      <c r="I182" s="67"/>
      <c r="J182" s="68"/>
      <c r="K182" s="63"/>
      <c r="L182" s="64"/>
      <c r="M182" s="63"/>
      <c r="N182" s="64"/>
      <c r="O182" s="76">
        <f t="shared" si="12"/>
      </c>
      <c r="P182" s="79">
        <f t="shared" si="13"/>
      </c>
      <c r="Q182" s="77">
        <f t="shared" si="14"/>
      </c>
      <c r="R182" s="78">
        <f t="shared" si="15"/>
      </c>
      <c r="S182" s="189"/>
      <c r="T182" s="186"/>
      <c r="U182" s="186"/>
      <c r="V182" s="186" t="s">
        <v>326</v>
      </c>
      <c r="W182" s="191"/>
      <c r="X182" s="186"/>
      <c r="Y182" s="186"/>
      <c r="Z182" s="186"/>
      <c r="AA182" s="186"/>
      <c r="AB182" s="186"/>
    </row>
    <row r="183" spans="1:28" ht="15" customHeight="1">
      <c r="A183" s="210"/>
      <c r="B183" s="210"/>
      <c r="C183" s="199"/>
      <c r="D183" s="13" t="s">
        <v>215</v>
      </c>
      <c r="E183" s="12">
        <v>2</v>
      </c>
      <c r="F183" s="12">
        <v>3</v>
      </c>
      <c r="G183" s="67"/>
      <c r="H183" s="67"/>
      <c r="I183" s="67"/>
      <c r="J183" s="68"/>
      <c r="K183" s="63"/>
      <c r="L183" s="64"/>
      <c r="M183" s="63"/>
      <c r="N183" s="64"/>
      <c r="O183" s="76">
        <f t="shared" si="12"/>
      </c>
      <c r="P183" s="79">
        <f t="shared" si="13"/>
      </c>
      <c r="Q183" s="77">
        <f t="shared" si="14"/>
      </c>
      <c r="R183" s="78">
        <f t="shared" si="15"/>
      </c>
      <c r="S183" s="189"/>
      <c r="T183" s="186"/>
      <c r="U183" s="186"/>
      <c r="V183" s="186" t="s">
        <v>326</v>
      </c>
      <c r="W183" s="186"/>
      <c r="X183" s="191"/>
      <c r="Y183" s="186"/>
      <c r="Z183" s="186"/>
      <c r="AA183" s="186"/>
      <c r="AB183" s="186"/>
    </row>
    <row r="184" spans="1:28" ht="15" customHeight="1">
      <c r="A184" s="210"/>
      <c r="B184" s="210"/>
      <c r="C184" s="200"/>
      <c r="D184" s="13" t="s">
        <v>277</v>
      </c>
      <c r="E184" s="12">
        <v>2</v>
      </c>
      <c r="F184" s="12">
        <v>3</v>
      </c>
      <c r="G184" s="67"/>
      <c r="H184" s="67"/>
      <c r="I184" s="67"/>
      <c r="J184" s="68"/>
      <c r="K184" s="63"/>
      <c r="L184" s="64"/>
      <c r="M184" s="63"/>
      <c r="N184" s="64"/>
      <c r="O184" s="76">
        <f t="shared" si="12"/>
      </c>
      <c r="P184" s="79">
        <f t="shared" si="13"/>
      </c>
      <c r="Q184" s="77">
        <f t="shared" si="14"/>
      </c>
      <c r="R184" s="78">
        <f t="shared" si="15"/>
      </c>
      <c r="S184" s="189"/>
      <c r="T184" s="186"/>
      <c r="U184" s="186"/>
      <c r="V184" s="186" t="s">
        <v>326</v>
      </c>
      <c r="W184" s="191"/>
      <c r="X184" s="186"/>
      <c r="Y184" s="186"/>
      <c r="Z184" s="186"/>
      <c r="AA184" s="186"/>
      <c r="AB184" s="186"/>
    </row>
    <row r="185" spans="1:29" ht="15" customHeight="1">
      <c r="A185" s="210"/>
      <c r="B185" s="210"/>
      <c r="C185" s="198" t="s">
        <v>290</v>
      </c>
      <c r="D185" s="19" t="s">
        <v>279</v>
      </c>
      <c r="E185" s="12">
        <v>2</v>
      </c>
      <c r="F185" s="12">
        <v>2</v>
      </c>
      <c r="G185" s="67"/>
      <c r="H185" s="67"/>
      <c r="I185" s="57"/>
      <c r="J185" s="58"/>
      <c r="K185" s="63"/>
      <c r="L185" s="64"/>
      <c r="M185" s="63"/>
      <c r="N185" s="64"/>
      <c r="O185" s="76">
        <f aca="true" t="shared" si="16" ref="O185:O195">IF(COUNT(G185:N185)&gt;0,IF(Q185=4,"S",IF(Q185=3,"A",IF(Q185=2,"B",IF(Q185=1,"C","不可")))),"")</f>
      </c>
      <c r="P185" s="79">
        <f aca="true" t="shared" si="17" ref="P185:P195">IF(COUNT(G185:N185)&gt;0,IF(Q185&gt;0,E185,0),"")</f>
      </c>
      <c r="Q185" s="77">
        <f aca="true" t="shared" si="18" ref="Q185:Q195">IF(COUNT(G185:N185)&gt;0,MAX(G185:N185),"")</f>
      </c>
      <c r="R185" s="78">
        <f aca="true" t="shared" si="19" ref="R185:R195">IF(Q185="","",Q185*E185)</f>
      </c>
      <c r="S185" s="189"/>
      <c r="T185" s="186"/>
      <c r="U185" s="186"/>
      <c r="V185" s="186" t="s">
        <v>326</v>
      </c>
      <c r="W185" s="191"/>
      <c r="X185" s="186"/>
      <c r="Y185" s="186"/>
      <c r="Z185" s="186"/>
      <c r="AA185" s="186"/>
      <c r="AB185" s="186"/>
      <c r="AC185" s="4" t="s">
        <v>201</v>
      </c>
    </row>
    <row r="186" spans="1:28" ht="15" customHeight="1">
      <c r="A186" s="210"/>
      <c r="B186" s="210"/>
      <c r="C186" s="199"/>
      <c r="D186" s="13" t="s">
        <v>280</v>
      </c>
      <c r="E186" s="12">
        <v>2</v>
      </c>
      <c r="F186" s="12">
        <v>3</v>
      </c>
      <c r="G186" s="67"/>
      <c r="H186" s="67"/>
      <c r="I186" s="67"/>
      <c r="J186" s="68"/>
      <c r="K186" s="63"/>
      <c r="L186" s="64"/>
      <c r="M186" s="63"/>
      <c r="N186" s="64"/>
      <c r="O186" s="76">
        <f t="shared" si="16"/>
      </c>
      <c r="P186" s="79">
        <f t="shared" si="17"/>
      </c>
      <c r="Q186" s="77">
        <f t="shared" si="18"/>
      </c>
      <c r="R186" s="78">
        <f t="shared" si="19"/>
      </c>
      <c r="S186" s="189"/>
      <c r="T186" s="186"/>
      <c r="U186" s="186"/>
      <c r="V186" s="186" t="s">
        <v>326</v>
      </c>
      <c r="W186" s="191"/>
      <c r="X186" s="186"/>
      <c r="Y186" s="186"/>
      <c r="Z186" s="186"/>
      <c r="AA186" s="186"/>
      <c r="AB186" s="186"/>
    </row>
    <row r="187" spans="1:28" ht="15" customHeight="1">
      <c r="A187" s="210"/>
      <c r="B187" s="210"/>
      <c r="C187" s="199"/>
      <c r="D187" s="13" t="s">
        <v>281</v>
      </c>
      <c r="E187" s="12">
        <v>2</v>
      </c>
      <c r="F187" s="12">
        <v>3</v>
      </c>
      <c r="G187" s="67"/>
      <c r="H187" s="67"/>
      <c r="I187" s="67"/>
      <c r="J187" s="68"/>
      <c r="K187" s="63"/>
      <c r="L187" s="64"/>
      <c r="M187" s="63"/>
      <c r="N187" s="64"/>
      <c r="O187" s="76">
        <f t="shared" si="16"/>
      </c>
      <c r="P187" s="79">
        <f t="shared" si="17"/>
      </c>
      <c r="Q187" s="77">
        <f t="shared" si="18"/>
      </c>
      <c r="R187" s="78">
        <f t="shared" si="19"/>
      </c>
      <c r="S187" s="189"/>
      <c r="T187" s="186"/>
      <c r="U187" s="186"/>
      <c r="V187" s="186" t="s">
        <v>326</v>
      </c>
      <c r="W187" s="186"/>
      <c r="X187" s="191"/>
      <c r="Y187" s="186"/>
      <c r="Z187" s="186"/>
      <c r="AA187" s="186"/>
      <c r="AB187" s="186"/>
    </row>
    <row r="188" spans="1:28" ht="15" customHeight="1">
      <c r="A188" s="210"/>
      <c r="B188" s="210"/>
      <c r="C188" s="199"/>
      <c r="D188" s="13" t="s">
        <v>282</v>
      </c>
      <c r="E188" s="12">
        <v>2</v>
      </c>
      <c r="F188" s="12">
        <v>3</v>
      </c>
      <c r="G188" s="67"/>
      <c r="H188" s="67"/>
      <c r="I188" s="67"/>
      <c r="J188" s="68"/>
      <c r="K188" s="63"/>
      <c r="L188" s="64"/>
      <c r="M188" s="63"/>
      <c r="N188" s="64"/>
      <c r="O188" s="76">
        <f t="shared" si="16"/>
      </c>
      <c r="P188" s="79">
        <f t="shared" si="17"/>
      </c>
      <c r="Q188" s="77">
        <f t="shared" si="18"/>
      </c>
      <c r="R188" s="78">
        <f t="shared" si="19"/>
      </c>
      <c r="S188" s="189"/>
      <c r="T188" s="186"/>
      <c r="U188" s="186"/>
      <c r="V188" s="186" t="s">
        <v>326</v>
      </c>
      <c r="W188" s="186"/>
      <c r="X188" s="191"/>
      <c r="Y188" s="186"/>
      <c r="Z188" s="186"/>
      <c r="AA188" s="186"/>
      <c r="AB188" s="186"/>
    </row>
    <row r="189" spans="1:28" ht="13.5">
      <c r="A189" s="210"/>
      <c r="B189" s="210"/>
      <c r="C189" s="199"/>
      <c r="D189" s="117" t="s">
        <v>283</v>
      </c>
      <c r="E189" s="12">
        <v>2</v>
      </c>
      <c r="F189" s="12">
        <v>3</v>
      </c>
      <c r="G189" s="67"/>
      <c r="H189" s="67"/>
      <c r="I189" s="67"/>
      <c r="J189" s="68"/>
      <c r="K189" s="63"/>
      <c r="L189" s="64"/>
      <c r="M189" s="63"/>
      <c r="N189" s="64"/>
      <c r="O189" s="76">
        <f t="shared" si="16"/>
      </c>
      <c r="P189" s="79">
        <f t="shared" si="17"/>
      </c>
      <c r="Q189" s="77">
        <f t="shared" si="18"/>
      </c>
      <c r="R189" s="78">
        <f t="shared" si="19"/>
      </c>
      <c r="S189" s="189"/>
      <c r="T189" s="186"/>
      <c r="U189" s="186"/>
      <c r="V189" s="186" t="s">
        <v>326</v>
      </c>
      <c r="W189" s="186"/>
      <c r="X189" s="191"/>
      <c r="Y189" s="186"/>
      <c r="Z189" s="186"/>
      <c r="AA189" s="186"/>
      <c r="AB189" s="186"/>
    </row>
    <row r="190" spans="1:28" ht="13.5">
      <c r="A190" s="210"/>
      <c r="B190" s="210"/>
      <c r="C190" s="199"/>
      <c r="D190" s="117" t="s">
        <v>284</v>
      </c>
      <c r="E190" s="12">
        <v>2</v>
      </c>
      <c r="F190" s="12">
        <v>3</v>
      </c>
      <c r="G190" s="67"/>
      <c r="H190" s="67"/>
      <c r="I190" s="67"/>
      <c r="J190" s="68"/>
      <c r="K190" s="63"/>
      <c r="L190" s="64"/>
      <c r="M190" s="63"/>
      <c r="N190" s="64"/>
      <c r="O190" s="76">
        <f t="shared" si="16"/>
      </c>
      <c r="P190" s="79">
        <f t="shared" si="17"/>
      </c>
      <c r="Q190" s="77">
        <f t="shared" si="18"/>
      </c>
      <c r="R190" s="78">
        <f t="shared" si="19"/>
      </c>
      <c r="S190" s="189"/>
      <c r="T190" s="186"/>
      <c r="U190" s="186"/>
      <c r="V190" s="186" t="s">
        <v>326</v>
      </c>
      <c r="W190" s="186"/>
      <c r="X190" s="191"/>
      <c r="Y190" s="186"/>
      <c r="Z190" s="186"/>
      <c r="AA190" s="186"/>
      <c r="AB190" s="186"/>
    </row>
    <row r="191" spans="1:28" ht="13.5">
      <c r="A191" s="210"/>
      <c r="B191" s="210"/>
      <c r="C191" s="199"/>
      <c r="D191" s="117" t="s">
        <v>285</v>
      </c>
      <c r="E191" s="12">
        <v>2</v>
      </c>
      <c r="F191" s="12">
        <v>3</v>
      </c>
      <c r="G191" s="67"/>
      <c r="H191" s="67"/>
      <c r="I191" s="67"/>
      <c r="J191" s="68"/>
      <c r="K191" s="63"/>
      <c r="L191" s="64"/>
      <c r="M191" s="63"/>
      <c r="N191" s="64"/>
      <c r="O191" s="76">
        <f t="shared" si="16"/>
      </c>
      <c r="P191" s="79">
        <f t="shared" si="17"/>
      </c>
      <c r="Q191" s="77">
        <f t="shared" si="18"/>
      </c>
      <c r="R191" s="78">
        <f t="shared" si="19"/>
      </c>
      <c r="S191" s="189"/>
      <c r="T191" s="186"/>
      <c r="U191" s="186"/>
      <c r="V191" s="186" t="s">
        <v>326</v>
      </c>
      <c r="W191" s="186"/>
      <c r="X191" s="191"/>
      <c r="Y191" s="186"/>
      <c r="Z191" s="186"/>
      <c r="AA191" s="186"/>
      <c r="AB191" s="186"/>
    </row>
    <row r="192" spans="1:28" ht="13.5">
      <c r="A192" s="210"/>
      <c r="B192" s="210"/>
      <c r="C192" s="199"/>
      <c r="D192" s="117" t="s">
        <v>286</v>
      </c>
      <c r="E192" s="12">
        <v>2</v>
      </c>
      <c r="F192" s="12">
        <v>3</v>
      </c>
      <c r="G192" s="67"/>
      <c r="H192" s="67"/>
      <c r="I192" s="67"/>
      <c r="J192" s="68"/>
      <c r="K192" s="63"/>
      <c r="L192" s="64"/>
      <c r="M192" s="63"/>
      <c r="N192" s="64"/>
      <c r="O192" s="76">
        <f t="shared" si="16"/>
      </c>
      <c r="P192" s="79">
        <f t="shared" si="17"/>
      </c>
      <c r="Q192" s="77">
        <f t="shared" si="18"/>
      </c>
      <c r="R192" s="78">
        <f t="shared" si="19"/>
      </c>
      <c r="S192" s="189"/>
      <c r="T192" s="186"/>
      <c r="U192" s="186"/>
      <c r="V192" s="186" t="s">
        <v>326</v>
      </c>
      <c r="W192" s="186"/>
      <c r="X192" s="191"/>
      <c r="Y192" s="186"/>
      <c r="Z192" s="186"/>
      <c r="AA192" s="186"/>
      <c r="AB192" s="186"/>
    </row>
    <row r="193" spans="1:28" ht="13.5">
      <c r="A193" s="210"/>
      <c r="B193" s="210"/>
      <c r="C193" s="199"/>
      <c r="D193" s="117" t="s">
        <v>287</v>
      </c>
      <c r="E193" s="12">
        <v>2</v>
      </c>
      <c r="F193" s="12">
        <v>3</v>
      </c>
      <c r="G193" s="67"/>
      <c r="H193" s="67"/>
      <c r="I193" s="67"/>
      <c r="J193" s="68"/>
      <c r="K193" s="63"/>
      <c r="L193" s="64"/>
      <c r="M193" s="63"/>
      <c r="N193" s="64"/>
      <c r="O193" s="76">
        <f t="shared" si="16"/>
      </c>
      <c r="P193" s="79">
        <f t="shared" si="17"/>
      </c>
      <c r="Q193" s="77">
        <f t="shared" si="18"/>
      </c>
      <c r="R193" s="78">
        <f t="shared" si="19"/>
      </c>
      <c r="S193" s="189"/>
      <c r="T193" s="186"/>
      <c r="U193" s="186"/>
      <c r="V193" s="186" t="s">
        <v>326</v>
      </c>
      <c r="W193" s="186"/>
      <c r="X193" s="191"/>
      <c r="Y193" s="186"/>
      <c r="Z193" s="186"/>
      <c r="AA193" s="186"/>
      <c r="AB193" s="186"/>
    </row>
    <row r="194" spans="1:28" ht="13.5">
      <c r="A194" s="210"/>
      <c r="B194" s="210"/>
      <c r="C194" s="199"/>
      <c r="D194" s="117" t="s">
        <v>288</v>
      </c>
      <c r="E194" s="12">
        <v>2</v>
      </c>
      <c r="F194" s="12">
        <v>3</v>
      </c>
      <c r="G194" s="67"/>
      <c r="H194" s="67"/>
      <c r="I194" s="67"/>
      <c r="J194" s="68"/>
      <c r="K194" s="63"/>
      <c r="L194" s="64"/>
      <c r="M194" s="63"/>
      <c r="N194" s="64"/>
      <c r="O194" s="76">
        <f t="shared" si="16"/>
      </c>
      <c r="P194" s="79">
        <f t="shared" si="17"/>
      </c>
      <c r="Q194" s="77">
        <f t="shared" si="18"/>
      </c>
      <c r="R194" s="78">
        <f t="shared" si="19"/>
      </c>
      <c r="S194" s="189"/>
      <c r="T194" s="186"/>
      <c r="U194" s="186"/>
      <c r="V194" s="186" t="s">
        <v>326</v>
      </c>
      <c r="W194" s="186"/>
      <c r="X194" s="191"/>
      <c r="Y194" s="186"/>
      <c r="Z194" s="186"/>
      <c r="AA194" s="186"/>
      <c r="AB194" s="186"/>
    </row>
    <row r="195" spans="1:28" ht="13.5">
      <c r="A195" s="211"/>
      <c r="B195" s="211"/>
      <c r="C195" s="200"/>
      <c r="D195" s="117" t="s">
        <v>289</v>
      </c>
      <c r="E195" s="12">
        <v>2</v>
      </c>
      <c r="F195" s="12">
        <v>3</v>
      </c>
      <c r="G195" s="67"/>
      <c r="H195" s="67"/>
      <c r="I195" s="67"/>
      <c r="J195" s="68"/>
      <c r="K195" s="63"/>
      <c r="L195" s="64"/>
      <c r="M195" s="63"/>
      <c r="N195" s="64"/>
      <c r="O195" s="76">
        <f t="shared" si="16"/>
      </c>
      <c r="P195" s="79">
        <f t="shared" si="17"/>
      </c>
      <c r="Q195" s="77">
        <f t="shared" si="18"/>
      </c>
      <c r="R195" s="78">
        <f t="shared" si="19"/>
      </c>
      <c r="S195" s="189"/>
      <c r="T195" s="186"/>
      <c r="U195" s="186"/>
      <c r="V195" s="186" t="s">
        <v>326</v>
      </c>
      <c r="W195" s="186"/>
      <c r="X195" s="191"/>
      <c r="Y195" s="186"/>
      <c r="Z195" s="186"/>
      <c r="AA195" s="186"/>
      <c r="AB195" s="186"/>
    </row>
    <row r="196" spans="19:28" ht="13.5">
      <c r="S196" s="4">
        <f>COUNTIF(S13:S195,"◎")</f>
        <v>72</v>
      </c>
      <c r="T196" s="4">
        <f>COUNTIF(T13:T195,"◎")</f>
        <v>18</v>
      </c>
      <c r="U196" s="4">
        <f>COUNTIF(U13:U195,"◎")</f>
        <v>16</v>
      </c>
      <c r="V196" s="4">
        <f aca="true" t="shared" si="20" ref="V196:AB196">COUNTIF(V13:V195,"◎")</f>
        <v>22</v>
      </c>
      <c r="W196" s="4">
        <f t="shared" si="20"/>
        <v>9</v>
      </c>
      <c r="X196" s="4">
        <f t="shared" si="20"/>
        <v>4</v>
      </c>
      <c r="Y196" s="4">
        <f t="shared" si="20"/>
        <v>7</v>
      </c>
      <c r="Z196" s="4">
        <f t="shared" si="20"/>
        <v>38</v>
      </c>
      <c r="AA196" s="4">
        <f t="shared" si="20"/>
        <v>4</v>
      </c>
      <c r="AB196" s="4">
        <f t="shared" si="20"/>
        <v>4</v>
      </c>
    </row>
  </sheetData>
  <sheetProtection selectLockedCells="1"/>
  <mergeCells count="52">
    <mergeCell ref="S9:AB10"/>
    <mergeCell ref="A9:D12"/>
    <mergeCell ref="E9:E12"/>
    <mergeCell ref="F9:F12"/>
    <mergeCell ref="K9:L10"/>
    <mergeCell ref="M9:N10"/>
    <mergeCell ref="G11:G12"/>
    <mergeCell ref="H11:H12"/>
    <mergeCell ref="I11:I12"/>
    <mergeCell ref="Q9:Q12"/>
    <mergeCell ref="T11:U11"/>
    <mergeCell ref="V11:X11"/>
    <mergeCell ref="Y11:AB11"/>
    <mergeCell ref="S11:S12"/>
    <mergeCell ref="A13:A82"/>
    <mergeCell ref="B13:C13"/>
    <mergeCell ref="C14:C23"/>
    <mergeCell ref="C24:C33"/>
    <mergeCell ref="C34:C41"/>
    <mergeCell ref="C50:C67"/>
    <mergeCell ref="R9:R12"/>
    <mergeCell ref="J11:J12"/>
    <mergeCell ref="A1:M1"/>
    <mergeCell ref="B79:C82"/>
    <mergeCell ref="K11:K12"/>
    <mergeCell ref="L11:L12"/>
    <mergeCell ref="M11:M12"/>
    <mergeCell ref="P9:P12"/>
    <mergeCell ref="B7:D7"/>
    <mergeCell ref="N11:N12"/>
    <mergeCell ref="U1:V1"/>
    <mergeCell ref="P1:R1"/>
    <mergeCell ref="S1:T1"/>
    <mergeCell ref="X1:AA1"/>
    <mergeCell ref="B5:D5"/>
    <mergeCell ref="G9:H10"/>
    <mergeCell ref="I9:J10"/>
    <mergeCell ref="A120:B195"/>
    <mergeCell ref="C152:C173"/>
    <mergeCell ref="C174:C184"/>
    <mergeCell ref="C185:C195"/>
    <mergeCell ref="A83:A119"/>
    <mergeCell ref="B14:B67"/>
    <mergeCell ref="B68:C78"/>
    <mergeCell ref="M173:N173"/>
    <mergeCell ref="O9:O12"/>
    <mergeCell ref="C42:C49"/>
    <mergeCell ref="C120:C135"/>
    <mergeCell ref="C136:C151"/>
    <mergeCell ref="B110:C119"/>
    <mergeCell ref="B83:C99"/>
    <mergeCell ref="B100:C109"/>
  </mergeCells>
  <dataValidations count="1">
    <dataValidation type="list" allowBlank="1" showInputMessage="1" showErrorMessage="1" sqref="I110:J143 I76:J76 I102:J108 M83:N99 K78:N78 G100:H101 K174:L195 G152:J152 I13:J74 K77:L77 G13:H75 I174:J174 G120:H129 I153:J164 K83:L94 I79:J90 N174:N195 G79:H86 G110:H117 G136:H139 I185:J185 K109:L172 M110:M195 N110:N172">
      <formula1>"4, 3, 2, 1, 0"</formula1>
    </dataValidation>
  </dataValidations>
  <printOptions/>
  <pageMargins left="0.15748031496062992" right="0.15748031496062992" top="0.5118110236220472" bottom="0.35433070866141736" header="0.31496062992125984" footer="0.2362204724409449"/>
  <pageSetup horizontalDpi="300" verticalDpi="300" orientation="landscape" paperSize="9" r:id="rId1"/>
  <headerFooter alignWithMargins="0">
    <oddHeader>&amp;R&amp;"Arial,標準"&amp;10&amp;P/&amp;N</oddHeader>
  </headerFooter>
</worksheet>
</file>

<file path=xl/worksheets/sheet2.xml><?xml version="1.0" encoding="utf-8"?>
<worksheet xmlns="http://schemas.openxmlformats.org/spreadsheetml/2006/main" xmlns:r="http://schemas.openxmlformats.org/officeDocument/2006/relationships">
  <dimension ref="B1:S75"/>
  <sheetViews>
    <sheetView workbookViewId="0" topLeftCell="A7">
      <selection activeCell="I71" sqref="I71"/>
    </sheetView>
  </sheetViews>
  <sheetFormatPr defaultColWidth="9.00390625" defaultRowHeight="13.5"/>
  <cols>
    <col min="1" max="1" width="3.00390625" style="0" customWidth="1"/>
    <col min="2" max="2" width="3.375" style="0" customWidth="1"/>
    <col min="3" max="17" width="5.625" style="0" customWidth="1"/>
  </cols>
  <sheetData>
    <row r="1" spans="2:17" ht="23.25" customHeight="1">
      <c r="B1" s="300" t="s">
        <v>291</v>
      </c>
      <c r="C1" s="300"/>
      <c r="D1" s="300"/>
      <c r="E1" s="300"/>
      <c r="F1" s="300"/>
      <c r="G1" s="300"/>
      <c r="H1" s="300"/>
      <c r="I1" s="300"/>
      <c r="J1" s="300"/>
      <c r="K1" s="300"/>
      <c r="L1" s="300"/>
      <c r="M1" s="300"/>
      <c r="N1" s="300"/>
      <c r="O1" s="300"/>
      <c r="P1" s="300"/>
      <c r="Q1" s="300"/>
    </row>
    <row r="2" spans="5:17" ht="13.5">
      <c r="E2" s="34"/>
      <c r="F2" s="6"/>
      <c r="G2" s="6"/>
      <c r="L2" s="279">
        <f ca="1">TODAY()</f>
        <v>41524</v>
      </c>
      <c r="M2" s="279"/>
      <c r="N2" s="279"/>
      <c r="O2" s="279"/>
      <c r="P2" s="279"/>
      <c r="Q2" t="s">
        <v>171</v>
      </c>
    </row>
    <row r="3" spans="5:15" ht="6.75" customHeight="1">
      <c r="E3" s="34"/>
      <c r="F3" s="6"/>
      <c r="G3" s="6"/>
      <c r="M3" s="1"/>
      <c r="N3" s="1"/>
      <c r="O3" s="1"/>
    </row>
    <row r="4" spans="2:17" ht="15.75" customHeight="1">
      <c r="B4" s="302" t="s">
        <v>125</v>
      </c>
      <c r="C4" s="302"/>
      <c r="D4" s="48" t="s">
        <v>298</v>
      </c>
      <c r="E4" s="49">
        <f>IF('単位取得状況チェック'!U1="","",'単位取得状況チェック'!U1)</f>
      </c>
      <c r="F4" s="50" t="s">
        <v>126</v>
      </c>
      <c r="G4" s="280">
        <f>IF('単位取得状況チェック'!X1="","",'単位取得状況チェック'!X1)</f>
      </c>
      <c r="H4" s="280"/>
      <c r="I4" s="280"/>
      <c r="J4" s="51"/>
      <c r="K4" s="51"/>
      <c r="L4" s="15" t="s">
        <v>176</v>
      </c>
      <c r="M4" s="281" t="s">
        <v>196</v>
      </c>
      <c r="N4" s="281"/>
      <c r="O4" s="15" t="s">
        <v>170</v>
      </c>
      <c r="P4" s="282" t="s">
        <v>196</v>
      </c>
      <c r="Q4" s="282"/>
    </row>
    <row r="5" spans="2:17" ht="15" customHeight="1">
      <c r="B5" s="303" t="s">
        <v>205</v>
      </c>
      <c r="C5" s="303"/>
      <c r="D5" s="303"/>
      <c r="E5" s="303"/>
      <c r="F5" s="303"/>
      <c r="G5" s="303"/>
      <c r="H5" s="303"/>
      <c r="I5" s="303"/>
      <c r="J5" s="303"/>
      <c r="K5" s="303"/>
      <c r="L5" s="303"/>
      <c r="M5" s="303"/>
      <c r="N5" s="303"/>
      <c r="O5" s="303"/>
      <c r="P5" s="303"/>
      <c r="Q5" s="303"/>
    </row>
    <row r="6" spans="3:12" ht="12" customHeight="1">
      <c r="C6" s="41" t="s">
        <v>199</v>
      </c>
      <c r="H6" s="40"/>
      <c r="I6" s="40"/>
      <c r="J6" s="40"/>
      <c r="K6" s="40"/>
      <c r="L6" s="40"/>
    </row>
    <row r="7" spans="3:12" ht="12" customHeight="1">
      <c r="C7" s="301"/>
      <c r="D7" s="301"/>
      <c r="E7" s="273" t="s">
        <v>187</v>
      </c>
      <c r="F7" s="273"/>
      <c r="G7" s="273" t="s">
        <v>186</v>
      </c>
      <c r="H7" s="273"/>
      <c r="I7" s="273" t="s">
        <v>188</v>
      </c>
      <c r="J7" s="273"/>
      <c r="K7" s="273" t="s">
        <v>189</v>
      </c>
      <c r="L7" s="273"/>
    </row>
    <row r="8" spans="3:15" ht="12" customHeight="1">
      <c r="C8" s="301"/>
      <c r="D8" s="301"/>
      <c r="E8" s="55" t="s">
        <v>184</v>
      </c>
      <c r="F8" s="55" t="s">
        <v>185</v>
      </c>
      <c r="G8" s="55" t="s">
        <v>184</v>
      </c>
      <c r="H8" s="55" t="s">
        <v>185</v>
      </c>
      <c r="I8" s="55" t="s">
        <v>184</v>
      </c>
      <c r="J8" s="55" t="s">
        <v>185</v>
      </c>
      <c r="K8" s="55" t="s">
        <v>184</v>
      </c>
      <c r="L8" s="55" t="s">
        <v>185</v>
      </c>
      <c r="N8" s="102"/>
      <c r="O8" s="102"/>
    </row>
    <row r="9" spans="3:12" s="130" customFormat="1" ht="12" customHeight="1">
      <c r="C9" s="272" t="s">
        <v>181</v>
      </c>
      <c r="D9" s="272"/>
      <c r="E9" s="89">
        <f>SUMIF('単位取得状況チェック'!G13:G82,"&gt;0",'単位取得状況チェック'!$E$13:$E$82)</f>
        <v>0</v>
      </c>
      <c r="F9" s="89">
        <f>SUMIF('単位取得状況チェック'!H13:H82,"&gt;0",'単位取得状況チェック'!$E$13:$E$82)</f>
        <v>0</v>
      </c>
      <c r="G9" s="89">
        <f>SUMIF('単位取得状況チェック'!I13:I82,"&gt;0",'単位取得状況チェック'!$E$13:$E$82)</f>
        <v>0</v>
      </c>
      <c r="H9" s="89">
        <f>SUMIF('単位取得状況チェック'!J13:J82,"&gt;0",'単位取得状況チェック'!$E$13:$E$82)</f>
        <v>0</v>
      </c>
      <c r="I9" s="89">
        <f>SUMIF('単位取得状況チェック'!K13:K82,"&gt;0",'単位取得状況チェック'!$E$13:$E$82)</f>
        <v>0</v>
      </c>
      <c r="J9" s="89">
        <f>SUMIF('単位取得状況チェック'!L13:L82,"&gt;0",'単位取得状況チェック'!$E$13:$E$82)</f>
        <v>0</v>
      </c>
      <c r="K9" s="89">
        <f>SUMIF('単位取得状況チェック'!M13:M82,"&gt;0",'単位取得状況チェック'!$E$13:$E$82)</f>
        <v>0</v>
      </c>
      <c r="L9" s="89">
        <f>SUMIF('単位取得状況チェック'!N13:N82,"&gt;0",'単位取得状況チェック'!$E$13:$E$82)</f>
        <v>0</v>
      </c>
    </row>
    <row r="10" spans="3:12" s="130" customFormat="1" ht="12" customHeight="1">
      <c r="C10" s="272" t="s">
        <v>182</v>
      </c>
      <c r="D10" s="272"/>
      <c r="E10" s="53">
        <f>SUMIF('単位取得状況チェック'!G83:G119,"&gt;0",'単位取得状況チェック'!$E83:$E119)</f>
        <v>0</v>
      </c>
      <c r="F10" s="53">
        <f>SUMIF('単位取得状況チェック'!H83:H119,"&gt;0",'単位取得状況チェック'!$E83:$E119)</f>
        <v>0</v>
      </c>
      <c r="G10" s="53">
        <f>SUMIF('単位取得状況チェック'!I83:I119,"&gt;0",'単位取得状況チェック'!$E83:$E119)</f>
        <v>0</v>
      </c>
      <c r="H10" s="53">
        <f>SUMIF('単位取得状況チェック'!J83:J119,"&gt;0",'単位取得状況チェック'!$E83:$E119)</f>
        <v>0</v>
      </c>
      <c r="I10" s="53">
        <f>SUMIF('単位取得状況チェック'!K83:K119,"&gt;0",'単位取得状況チェック'!$E83:$E119)</f>
        <v>0</v>
      </c>
      <c r="J10" s="53">
        <f>SUMIF('単位取得状況チェック'!L83:L119,"&gt;0",'単位取得状況チェック'!$E83:$E119)</f>
        <v>0</v>
      </c>
      <c r="K10" s="53">
        <f>SUMIF('単位取得状況チェック'!M83:M119,"&gt;0",'単位取得状況チェック'!$E83:$E119)</f>
        <v>0</v>
      </c>
      <c r="L10" s="53">
        <f>SUMIF('単位取得状況チェック'!N83:N119,"&gt;0",'単位取得状況チェック'!$E83:$E119)</f>
        <v>0</v>
      </c>
    </row>
    <row r="11" spans="3:12" s="130" customFormat="1" ht="12" customHeight="1">
      <c r="C11" s="274" t="s">
        <v>313</v>
      </c>
      <c r="D11" s="275"/>
      <c r="E11" s="53">
        <f>SUMPRODUCT(('単位取得状況チェック'!G$120:G$195&gt;0)*1,('単位取得状況チェック'!$E$120:$E$195))</f>
        <v>0</v>
      </c>
      <c r="F11" s="53">
        <f>SUMPRODUCT(('単位取得状況チェック'!H$120:H$195&gt;0)*1,('単位取得状況チェック'!$E$120:$E$195))</f>
        <v>0</v>
      </c>
      <c r="G11" s="53">
        <f>SUMPRODUCT(('単位取得状況チェック'!I$120:I$195&gt;0)*1,('単位取得状況チェック'!$E$120:$E$195))</f>
        <v>0</v>
      </c>
      <c r="H11" s="53">
        <f>SUMPRODUCT(('単位取得状況チェック'!J$120:J$195&gt;0)*1,('単位取得状況チェック'!$E$120:$E$195))</f>
        <v>0</v>
      </c>
      <c r="I11" s="53">
        <f>SUMPRODUCT(('単位取得状況チェック'!K$120:K$195&gt;0)*1,('単位取得状況チェック'!$E$120:$E$195))</f>
        <v>0</v>
      </c>
      <c r="J11" s="53">
        <f>SUMPRODUCT(('単位取得状況チェック'!L$120:L$195&gt;0)*1,('単位取得状況チェック'!$E$120:$E$195))</f>
        <v>0</v>
      </c>
      <c r="K11" s="53">
        <f>SUMPRODUCT(('単位取得状況チェック'!M$120:M$195&gt;0)*1,('単位取得状況チェック'!$E$120:$E$195))</f>
        <v>0</v>
      </c>
      <c r="L11" s="53">
        <f>SUMPRODUCT(('単位取得状況チェック'!N$120:N$195&gt;0)*1,('単位取得状況チェック'!$E$120:$E$195))</f>
        <v>0</v>
      </c>
    </row>
    <row r="12" spans="3:12" s="130" customFormat="1" ht="12" customHeight="1">
      <c r="C12" s="273" t="s">
        <v>183</v>
      </c>
      <c r="D12" s="273"/>
      <c r="E12" s="278">
        <f>SUM(E9:F11)</f>
        <v>0</v>
      </c>
      <c r="F12" s="278"/>
      <c r="G12" s="278">
        <f>SUM(G9:H11)</f>
        <v>0</v>
      </c>
      <c r="H12" s="278"/>
      <c r="I12" s="278">
        <f>SUM(I9:J11)</f>
        <v>0</v>
      </c>
      <c r="J12" s="278"/>
      <c r="K12" s="278">
        <f>SUM(K9:L11)</f>
        <v>0</v>
      </c>
      <c r="L12" s="278"/>
    </row>
    <row r="13" spans="3:15" ht="12" customHeight="1">
      <c r="C13" s="44"/>
      <c r="D13" s="45"/>
      <c r="E13" s="38"/>
      <c r="F13" s="38"/>
      <c r="G13" s="38"/>
      <c r="L13" s="276"/>
      <c r="M13" s="276"/>
      <c r="N13" s="40"/>
      <c r="O13" s="40"/>
    </row>
    <row r="14" spans="3:15" ht="12" customHeight="1">
      <c r="C14" s="36" t="s">
        <v>158</v>
      </c>
      <c r="D14" s="36"/>
      <c r="E14" s="34"/>
      <c r="F14" s="6"/>
      <c r="G14" s="6"/>
      <c r="I14" s="36" t="s">
        <v>317</v>
      </c>
      <c r="J14" s="37"/>
      <c r="K14" s="38"/>
      <c r="L14" s="39"/>
      <c r="M14" s="40"/>
      <c r="N14" s="40"/>
      <c r="O14" s="40"/>
    </row>
    <row r="15" spans="3:19" ht="12" customHeight="1">
      <c r="C15" s="41"/>
      <c r="D15" s="41"/>
      <c r="E15" s="174" t="s">
        <v>152</v>
      </c>
      <c r="F15" s="43" t="s">
        <v>153</v>
      </c>
      <c r="G15" s="42" t="s">
        <v>154</v>
      </c>
      <c r="I15" s="41"/>
      <c r="J15" s="41"/>
      <c r="K15" s="42" t="s">
        <v>152</v>
      </c>
      <c r="L15" s="174" t="s">
        <v>316</v>
      </c>
      <c r="M15" s="43" t="s">
        <v>153</v>
      </c>
      <c r="N15" s="42" t="s">
        <v>154</v>
      </c>
      <c r="O15" s="52"/>
      <c r="P15" s="277" t="s">
        <v>159</v>
      </c>
      <c r="Q15" s="277"/>
      <c r="S15" s="110"/>
    </row>
    <row r="16" spans="3:17" ht="12" customHeight="1">
      <c r="C16" s="267" t="s">
        <v>314</v>
      </c>
      <c r="D16" s="123" t="s">
        <v>183</v>
      </c>
      <c r="E16" s="177">
        <f>SUM('単位取得状況チェック'!P$13:P$82)</f>
        <v>0</v>
      </c>
      <c r="F16" s="132"/>
      <c r="G16" s="155"/>
      <c r="H16" s="90"/>
      <c r="I16" s="267" t="s">
        <v>314</v>
      </c>
      <c r="J16" s="134" t="s">
        <v>183</v>
      </c>
      <c r="K16" s="131">
        <f>E16</f>
        <v>0</v>
      </c>
      <c r="L16" s="175">
        <f>IF(K16&gt;10,10,K16)</f>
        <v>0</v>
      </c>
      <c r="M16" s="132"/>
      <c r="N16" s="132"/>
      <c r="O16" s="91"/>
      <c r="P16" s="46" t="s">
        <v>160</v>
      </c>
      <c r="Q16" s="46" t="s">
        <v>161</v>
      </c>
    </row>
    <row r="17" spans="3:17" ht="12" customHeight="1">
      <c r="C17" s="283"/>
      <c r="D17" s="123" t="s">
        <v>315</v>
      </c>
      <c r="E17" s="177">
        <f>SUMPRODUCT(('単位取得状況チェック'!$AC$13:$AC$82="J基")*('単位取得状況チェック'!$P$13:$P$82&lt;&gt;""),('単位取得状況チェック'!$E$13:$E$82))</f>
        <v>0</v>
      </c>
      <c r="F17" s="131">
        <v>10</v>
      </c>
      <c r="G17" s="133" t="str">
        <f aca="true" t="shared" si="0" ref="G17:G23">IF(E17&gt;=F17,"○","×")</f>
        <v>×</v>
      </c>
      <c r="H17" s="90"/>
      <c r="I17" s="283"/>
      <c r="J17" s="134" t="s">
        <v>315</v>
      </c>
      <c r="K17" s="132"/>
      <c r="L17" s="176"/>
      <c r="M17" s="132"/>
      <c r="N17" s="132"/>
      <c r="O17" s="91"/>
      <c r="P17" s="284" t="str">
        <f>IF(COUNTIF(G16:G23,"○")&gt;=7,"◯","×")</f>
        <v>×</v>
      </c>
      <c r="Q17" s="284" t="str">
        <f>IF(COUNTIF(N16:N23,"○")&gt;=2,"◯","×")</f>
        <v>×</v>
      </c>
    </row>
    <row r="18" spans="3:17" ht="12" customHeight="1">
      <c r="C18" s="288" t="s">
        <v>296</v>
      </c>
      <c r="D18" s="55" t="s">
        <v>183</v>
      </c>
      <c r="E18" s="175">
        <f>SUM('単位取得状況チェック'!P$83:P$119)</f>
        <v>0</v>
      </c>
      <c r="F18" s="131">
        <v>10</v>
      </c>
      <c r="G18" s="133" t="str">
        <f>IF(E18&gt;=F18,"○","×")</f>
        <v>×</v>
      </c>
      <c r="H18" s="90"/>
      <c r="I18" s="288" t="s">
        <v>296</v>
      </c>
      <c r="J18" s="54" t="s">
        <v>183</v>
      </c>
      <c r="K18" s="131">
        <f>E18</f>
        <v>0</v>
      </c>
      <c r="L18" s="175">
        <f>IF(K19&gt;=10,10,IF(K19&gt;=6,IF(K18&gt;=10,10,K18),IF(K18-K19&gt;4,K19+4,K18)))</f>
        <v>0</v>
      </c>
      <c r="M18" s="132"/>
      <c r="N18" s="132"/>
      <c r="O18" s="91"/>
      <c r="P18" s="285"/>
      <c r="Q18" s="285"/>
    </row>
    <row r="19" spans="3:17" ht="12" customHeight="1">
      <c r="C19" s="289"/>
      <c r="D19" s="55" t="s">
        <v>297</v>
      </c>
      <c r="E19" s="175">
        <f>SUM('単位取得状況チェック'!P$83:P$109)</f>
        <v>0</v>
      </c>
      <c r="F19" s="131">
        <v>6</v>
      </c>
      <c r="G19" s="133" t="str">
        <f t="shared" si="0"/>
        <v>×</v>
      </c>
      <c r="H19" s="90"/>
      <c r="I19" s="289"/>
      <c r="J19" s="54" t="s">
        <v>297</v>
      </c>
      <c r="K19" s="131">
        <f>E19</f>
        <v>0</v>
      </c>
      <c r="L19" s="176"/>
      <c r="M19" s="132"/>
      <c r="N19" s="132"/>
      <c r="O19" s="91"/>
      <c r="P19" s="285"/>
      <c r="Q19" s="285"/>
    </row>
    <row r="20" spans="3:17" ht="12" customHeight="1">
      <c r="C20" s="267" t="s">
        <v>155</v>
      </c>
      <c r="D20" s="54" t="s">
        <v>165</v>
      </c>
      <c r="E20" s="177">
        <f>SUMPRODUCT(('単位取得状況チェック'!$AC$120:$AC$195="必")*('単位取得状況チェック'!P$120:P$195&lt;&gt;"")*('単位取得状況チェック'!$F$120:$F$195=1),('単位取得状況チェック'!$E$120:$E$195))</f>
        <v>0</v>
      </c>
      <c r="F20" s="131">
        <v>20</v>
      </c>
      <c r="G20" s="133" t="str">
        <f t="shared" si="0"/>
        <v>×</v>
      </c>
      <c r="H20" s="90"/>
      <c r="I20" s="255" t="s">
        <v>155</v>
      </c>
      <c r="J20" s="54" t="s">
        <v>183</v>
      </c>
      <c r="K20" s="131">
        <f>E20+E21</f>
        <v>0</v>
      </c>
      <c r="L20" s="175">
        <f>K20</f>
        <v>0</v>
      </c>
      <c r="M20" s="132"/>
      <c r="N20" s="132"/>
      <c r="O20" s="91"/>
      <c r="P20" s="285"/>
      <c r="Q20" s="285"/>
    </row>
    <row r="21" spans="3:17" ht="12" customHeight="1">
      <c r="C21" s="287"/>
      <c r="D21" s="54" t="s">
        <v>166</v>
      </c>
      <c r="E21" s="177">
        <f>SUMPRODUCT(('単位取得状況チェック'!$AC$120:$AC$195="必")*('単位取得状況チェック'!P$120:P$195&lt;&gt;"")*('単位取得状況チェック'!$F$120:$F$195=2),('単位取得状況チェック'!$E$120:$E$195))</f>
        <v>0</v>
      </c>
      <c r="F21" s="131">
        <v>24</v>
      </c>
      <c r="G21" s="133" t="str">
        <f t="shared" si="0"/>
        <v>×</v>
      </c>
      <c r="H21" s="90"/>
      <c r="I21" s="286"/>
      <c r="J21" s="54" t="s">
        <v>194</v>
      </c>
      <c r="K21" s="131">
        <f>SUM('単位取得状況チェック'!$P$120,'単位取得状況チェック'!$P$126)</f>
        <v>0</v>
      </c>
      <c r="L21" s="175">
        <f>K21</f>
        <v>0</v>
      </c>
      <c r="M21" s="131">
        <v>4</v>
      </c>
      <c r="N21" s="133" t="str">
        <f>IF(K21&gt;=M21,"○","×")</f>
        <v>×</v>
      </c>
      <c r="O21" s="91"/>
      <c r="P21" s="135"/>
      <c r="Q21" s="135"/>
    </row>
    <row r="22" spans="3:17" ht="12" customHeight="1">
      <c r="C22" s="257" t="s">
        <v>167</v>
      </c>
      <c r="D22" s="43" t="s">
        <v>183</v>
      </c>
      <c r="E22" s="177">
        <f>SUMPRODUCT(('単位取得状況チェック'!$AC$120:$AC$195="")*('単位取得状況チェック'!P$120:P$195&lt;&gt;"")*('単位取得状況チェック'!$F$120:$F$195&lt;=2),('単位取得状況チェック'!$E$120:$E$195))+SUMPRODUCT(('単位取得状況チェック'!$AC$120:$AC$195="J必")*('単位取得状況チェック'!P$120:P$195&lt;&gt;"")*('単位取得状況チェック'!$F$120:$F$195&lt;=2),('単位取得状況チェック'!$E$120:$E$195))</f>
        <v>0</v>
      </c>
      <c r="F22" s="131">
        <v>12</v>
      </c>
      <c r="G22" s="133" t="str">
        <f t="shared" si="0"/>
        <v>×</v>
      </c>
      <c r="H22" s="90"/>
      <c r="I22" s="249" t="s">
        <v>156</v>
      </c>
      <c r="J22" s="250"/>
      <c r="K22" s="131">
        <f>E22</f>
        <v>0</v>
      </c>
      <c r="L22" s="175">
        <f>K22</f>
        <v>0</v>
      </c>
      <c r="M22" s="132"/>
      <c r="N22" s="132"/>
      <c r="O22" s="91"/>
      <c r="P22" s="122"/>
      <c r="Q22" s="122"/>
    </row>
    <row r="23" spans="3:16" ht="12" customHeight="1">
      <c r="C23" s="258"/>
      <c r="D23" s="43" t="s">
        <v>324</v>
      </c>
      <c r="E23" s="177">
        <f>SUM('単位取得状況チェック'!P138)</f>
        <v>0</v>
      </c>
      <c r="F23" s="131">
        <v>2</v>
      </c>
      <c r="G23" s="133" t="str">
        <f t="shared" si="0"/>
        <v>×</v>
      </c>
      <c r="H23" s="90"/>
      <c r="I23" s="259" t="s">
        <v>198</v>
      </c>
      <c r="J23" s="260"/>
      <c r="K23" s="131">
        <f>SUM(K15:K18)+SUM(K22)</f>
        <v>0</v>
      </c>
      <c r="L23" s="175">
        <f>SUM(L16:L22)</f>
        <v>0</v>
      </c>
      <c r="M23" s="131">
        <v>40</v>
      </c>
      <c r="N23" s="133" t="str">
        <f>IF(L23&gt;=M23,"○","×")</f>
        <v>×</v>
      </c>
      <c r="O23" s="91"/>
      <c r="P23" s="1"/>
    </row>
    <row r="24" spans="3:15" ht="12" customHeight="1">
      <c r="C24" s="261" t="s">
        <v>323</v>
      </c>
      <c r="D24" s="261"/>
      <c r="E24" s="163"/>
      <c r="F24" s="156"/>
      <c r="G24" s="156"/>
      <c r="H24" s="90"/>
      <c r="I24" s="107" t="s">
        <v>195</v>
      </c>
      <c r="J24" s="90"/>
      <c r="K24" s="124"/>
      <c r="L24" s="124"/>
      <c r="M24" s="125"/>
      <c r="N24" s="91"/>
      <c r="O24" s="1"/>
    </row>
    <row r="25" spans="3:15" ht="12" customHeight="1">
      <c r="C25" s="41"/>
      <c r="D25" s="41"/>
      <c r="E25" s="92"/>
      <c r="F25" s="93"/>
      <c r="G25" s="93"/>
      <c r="H25" s="90"/>
      <c r="I25" s="107"/>
      <c r="J25" s="90"/>
      <c r="L25" s="90"/>
      <c r="M25" s="94"/>
      <c r="N25" s="94"/>
      <c r="O25" s="1"/>
    </row>
    <row r="26" spans="3:15" ht="12" customHeight="1">
      <c r="C26" s="36" t="s">
        <v>164</v>
      </c>
      <c r="D26" s="36"/>
      <c r="E26" s="103"/>
      <c r="F26" s="93"/>
      <c r="G26" s="93"/>
      <c r="H26" s="90"/>
      <c r="I26" s="90"/>
      <c r="J26" s="90"/>
      <c r="K26" s="90"/>
      <c r="L26" s="90"/>
      <c r="M26" s="94"/>
      <c r="N26" s="94"/>
      <c r="O26" s="1"/>
    </row>
    <row r="27" spans="4:15" ht="12" customHeight="1">
      <c r="D27" s="41"/>
      <c r="E27" s="126"/>
      <c r="F27" s="127"/>
      <c r="G27" s="251" t="s">
        <v>168</v>
      </c>
      <c r="H27" s="252"/>
      <c r="I27" s="253" t="s">
        <v>169</v>
      </c>
      <c r="J27" s="254"/>
      <c r="K27" s="90"/>
      <c r="L27" s="291" t="s">
        <v>318</v>
      </c>
      <c r="M27" s="292"/>
      <c r="N27" s="96"/>
      <c r="O27" s="40"/>
    </row>
    <row r="28" spans="3:15" ht="12" customHeight="1">
      <c r="C28" s="41"/>
      <c r="D28" s="41"/>
      <c r="E28" s="97" t="s">
        <v>152</v>
      </c>
      <c r="F28" s="178" t="s">
        <v>299</v>
      </c>
      <c r="G28" s="43" t="s">
        <v>190</v>
      </c>
      <c r="H28" s="98" t="s">
        <v>154</v>
      </c>
      <c r="I28" s="47" t="s">
        <v>190</v>
      </c>
      <c r="J28" s="97" t="s">
        <v>154</v>
      </c>
      <c r="K28" s="90"/>
      <c r="L28" s="46" t="s">
        <v>160</v>
      </c>
      <c r="M28" s="46" t="s">
        <v>161</v>
      </c>
      <c r="N28" s="99"/>
      <c r="O28" s="86"/>
    </row>
    <row r="29" spans="3:15" ht="12" customHeight="1">
      <c r="C29" s="267" t="s">
        <v>314</v>
      </c>
      <c r="D29" s="123" t="s">
        <v>183</v>
      </c>
      <c r="E29" s="128">
        <f>SUM('単位取得状況チェック'!P$13:P$82)</f>
        <v>0</v>
      </c>
      <c r="F29" s="175">
        <f>IF(E29&gt;10,10,E29)</f>
        <v>0</v>
      </c>
      <c r="G29" s="131">
        <v>10</v>
      </c>
      <c r="H29" s="138"/>
      <c r="I29" s="139"/>
      <c r="J29" s="140"/>
      <c r="K29" s="90"/>
      <c r="L29" s="284" t="str">
        <f>IF($M$4="総合",IF(COUNTIF(H29:H40,"○")&gt;=11,"○","×"),"－")</f>
        <v>－</v>
      </c>
      <c r="M29" s="284" t="str">
        <f>IF($M$4="一般",IF(COUNTIF(J29:J40,"○")&gt;=2,"○","×"),"－")</f>
        <v>－</v>
      </c>
      <c r="N29" s="100"/>
      <c r="O29" s="87"/>
    </row>
    <row r="30" spans="3:15" ht="12" customHeight="1">
      <c r="C30" s="283"/>
      <c r="D30" s="123" t="s">
        <v>315</v>
      </c>
      <c r="E30" s="128">
        <f>SUMPRODUCT(('単位取得状況チェック'!$AC$13:$AC$82="J基")*('単位取得状況チェック'!$P$13:$P$82&lt;&gt;""),('単位取得状況チェック'!$E$13:$E$82))</f>
        <v>0</v>
      </c>
      <c r="F30" s="175">
        <f>IF(E30&gt;10,10,E30)</f>
        <v>0</v>
      </c>
      <c r="G30" s="131">
        <v>10</v>
      </c>
      <c r="H30" s="141" t="str">
        <f aca="true" t="shared" si="1" ref="H30:H40">IF(F30&gt;=G30,"○","×")</f>
        <v>×</v>
      </c>
      <c r="I30" s="139"/>
      <c r="J30" s="140"/>
      <c r="K30" s="90"/>
      <c r="L30" s="285"/>
      <c r="M30" s="285"/>
      <c r="N30" s="100"/>
      <c r="O30" s="87"/>
    </row>
    <row r="31" spans="3:15" ht="12" customHeight="1">
      <c r="C31" s="265" t="s">
        <v>296</v>
      </c>
      <c r="D31" s="111" t="s">
        <v>183</v>
      </c>
      <c r="E31" s="131">
        <f>SUM('単位取得状況チェック'!P$83:P$119)</f>
        <v>0</v>
      </c>
      <c r="F31" s="175">
        <f>IF(E32&gt;=10,10,IF(E32&gt;=6,IF(E31&gt;=10,10,E31),IF(E31-E32&gt;4,E32+4,E31)))</f>
        <v>0</v>
      </c>
      <c r="G31" s="131">
        <v>10</v>
      </c>
      <c r="H31" s="141" t="str">
        <f t="shared" si="1"/>
        <v>×</v>
      </c>
      <c r="I31" s="139"/>
      <c r="J31" s="140"/>
      <c r="K31" s="90"/>
      <c r="L31" s="285"/>
      <c r="M31" s="285"/>
      <c r="N31" s="100"/>
      <c r="O31" s="87"/>
    </row>
    <row r="32" spans="3:15" ht="12" customHeight="1">
      <c r="C32" s="266"/>
      <c r="D32" s="111" t="s">
        <v>297</v>
      </c>
      <c r="E32" s="131">
        <f>SUM('単位取得状況チェック'!P$83:P$109)</f>
        <v>0</v>
      </c>
      <c r="F32" s="175">
        <f>IF(E32&gt;=10,10,E32)</f>
        <v>0</v>
      </c>
      <c r="G32" s="131">
        <v>6</v>
      </c>
      <c r="H32" s="141" t="str">
        <f t="shared" si="1"/>
        <v>×</v>
      </c>
      <c r="I32" s="142"/>
      <c r="J32" s="140"/>
      <c r="K32" s="90"/>
      <c r="L32" s="285"/>
      <c r="M32" s="285"/>
      <c r="N32" s="100"/>
      <c r="O32" s="87"/>
    </row>
    <row r="33" spans="3:15" ht="12" customHeight="1">
      <c r="C33" s="290" t="s">
        <v>162</v>
      </c>
      <c r="D33" s="290"/>
      <c r="E33" s="128">
        <f>SUMPRODUCT(('単位取得状況チェック'!$AC$120:$AC$195="必")*('単位取得状況チェック'!P$120:P$195&lt;&gt;"")*('単位取得状況チェック'!$F$120:$F$195&lt;=3),('単位取得状況チェック'!$E$120:$E$195))</f>
        <v>0</v>
      </c>
      <c r="F33" s="175">
        <f aca="true" t="shared" si="2" ref="F33:F39">E33</f>
        <v>0</v>
      </c>
      <c r="G33" s="131">
        <v>50</v>
      </c>
      <c r="H33" s="141" t="str">
        <f t="shared" si="1"/>
        <v>×</v>
      </c>
      <c r="I33" s="143">
        <v>40</v>
      </c>
      <c r="J33" s="144" t="str">
        <f>IF(F33&gt;=I33,"○","×")</f>
        <v>×</v>
      </c>
      <c r="K33" s="90"/>
      <c r="L33" s="137"/>
      <c r="M33" s="137"/>
      <c r="N33" s="100"/>
      <c r="O33" s="87"/>
    </row>
    <row r="34" spans="3:15" ht="12" customHeight="1">
      <c r="C34" s="255" t="s">
        <v>300</v>
      </c>
      <c r="D34" s="54" t="s">
        <v>183</v>
      </c>
      <c r="E34" s="128">
        <f>SUMPRODUCT(('単位取得状況チェック'!$AC$120:$AC$195="選必")*('単位取得状況チェック'!P$120:P$195&lt;&gt;"")*('単位取得状況チェック'!$F$120:$F$195&lt;=3),('単位取得状況チェック'!$E$120:$E$195))</f>
        <v>0</v>
      </c>
      <c r="F34" s="175">
        <f t="shared" si="2"/>
        <v>0</v>
      </c>
      <c r="G34" s="131">
        <v>4</v>
      </c>
      <c r="H34" s="141" t="str">
        <f t="shared" si="1"/>
        <v>×</v>
      </c>
      <c r="I34" s="139"/>
      <c r="J34" s="145"/>
      <c r="K34" s="90"/>
      <c r="L34" s="122"/>
      <c r="M34" s="122"/>
      <c r="N34" s="100"/>
      <c r="O34" s="87"/>
    </row>
    <row r="35" spans="3:15" ht="12" customHeight="1">
      <c r="C35" s="256"/>
      <c r="D35" s="54" t="s">
        <v>315</v>
      </c>
      <c r="E35" s="128">
        <f>SUM('単位取得状況チェック'!$P$146)</f>
        <v>0</v>
      </c>
      <c r="F35" s="175">
        <f t="shared" si="2"/>
        <v>0</v>
      </c>
      <c r="G35" s="131">
        <v>2</v>
      </c>
      <c r="H35" s="141" t="str">
        <f t="shared" si="1"/>
        <v>×</v>
      </c>
      <c r="I35" s="139"/>
      <c r="J35" s="145"/>
      <c r="K35" s="90"/>
      <c r="L35" s="122"/>
      <c r="M35" s="122"/>
      <c r="N35" s="100"/>
      <c r="O35" s="87"/>
    </row>
    <row r="36" spans="3:15" ht="12" customHeight="1">
      <c r="C36" s="267" t="s">
        <v>163</v>
      </c>
      <c r="D36" s="54" t="s">
        <v>183</v>
      </c>
      <c r="E36" s="128">
        <f>SUMPRODUCT(('単位取得状況チェック'!$AC$120:$AC$195="")*('単位取得状況チェック'!P$120:P$195&lt;&gt;""),('単位取得状況チェック'!$E$120:$E$195))+SUMPRODUCT(('単位取得状況チェック'!$AC$120:$AC$195="J必")*('単位取得状況チェック'!P$120:P$195&lt;&gt;""),('単位取得状況チェック'!$E$120:$E$195))</f>
        <v>0</v>
      </c>
      <c r="F36" s="175">
        <f t="shared" si="2"/>
        <v>0</v>
      </c>
      <c r="G36" s="131">
        <v>38</v>
      </c>
      <c r="H36" s="141" t="str">
        <f t="shared" si="1"/>
        <v>×</v>
      </c>
      <c r="I36" s="139"/>
      <c r="J36" s="145"/>
      <c r="K36" s="164" t="s">
        <v>322</v>
      </c>
      <c r="L36" s="122"/>
      <c r="M36" s="122"/>
      <c r="N36" s="100"/>
      <c r="O36" s="87"/>
    </row>
    <row r="37" spans="3:15" ht="12" customHeight="1">
      <c r="C37" s="268"/>
      <c r="D37" s="54" t="s">
        <v>140</v>
      </c>
      <c r="E37" s="128">
        <f>SUMPRODUCT(('単位取得状況チェック'!$AC$120:$AC$135="")*('単位取得状況チェック'!P$120:P$135&lt;&gt;""),('単位取得状況チェック'!$E$120:$E$135))</f>
        <v>0</v>
      </c>
      <c r="F37" s="175">
        <f t="shared" si="2"/>
        <v>0</v>
      </c>
      <c r="G37" s="131">
        <v>10</v>
      </c>
      <c r="H37" s="141" t="str">
        <f t="shared" si="1"/>
        <v>×</v>
      </c>
      <c r="I37" s="139"/>
      <c r="J37" s="140"/>
      <c r="K37" s="90"/>
      <c r="L37" s="122"/>
      <c r="M37" s="94"/>
      <c r="N37" s="94"/>
      <c r="O37" s="1"/>
    </row>
    <row r="38" spans="3:15" ht="12" customHeight="1">
      <c r="C38" s="268"/>
      <c r="D38" s="54" t="s">
        <v>170</v>
      </c>
      <c r="E38" s="131">
        <f>IF($P$4="電気エネルギー",SUM('単位取得状況チェック'!$P$186:$P$195),SUM('単位取得状況チェック'!$P$175:$P$184))</f>
        <v>0</v>
      </c>
      <c r="F38" s="179">
        <f t="shared" si="2"/>
        <v>0</v>
      </c>
      <c r="G38" s="146">
        <v>10</v>
      </c>
      <c r="H38" s="141" t="str">
        <f t="shared" si="1"/>
        <v>×</v>
      </c>
      <c r="I38" s="142"/>
      <c r="J38" s="140"/>
      <c r="K38" s="90"/>
      <c r="L38" s="90"/>
      <c r="M38" s="94"/>
      <c r="N38" s="94"/>
      <c r="O38" s="1"/>
    </row>
    <row r="39" spans="3:15" ht="12" customHeight="1" thickBot="1">
      <c r="C39" s="269"/>
      <c r="D39" s="88" t="s">
        <v>315</v>
      </c>
      <c r="E39" s="147">
        <f>SUMPRODUCT(('単位取得状況チェック'!$AC$120:$AC$195="J必")*('単位取得状況チェック'!P$120:P$195&lt;&gt;"")*('単位取得状況チェック'!$F$120:$F$195&gt;=2),('単位取得状況チェック'!$E$120:$E$195))</f>
        <v>0</v>
      </c>
      <c r="F39" s="180">
        <f t="shared" si="2"/>
        <v>0</v>
      </c>
      <c r="G39" s="147">
        <v>12</v>
      </c>
      <c r="H39" s="148" t="str">
        <f t="shared" si="1"/>
        <v>×</v>
      </c>
      <c r="I39" s="149"/>
      <c r="J39" s="150"/>
      <c r="K39" s="164" t="s">
        <v>321</v>
      </c>
      <c r="L39" s="90"/>
      <c r="M39" s="94"/>
      <c r="N39" s="94"/>
      <c r="O39" s="1"/>
    </row>
    <row r="40" spans="3:15" ht="12" customHeight="1" thickTop="1">
      <c r="C40" s="259" t="s">
        <v>157</v>
      </c>
      <c r="D40" s="271"/>
      <c r="E40" s="152">
        <f>E29+E32+E33+E36+E34</f>
        <v>0</v>
      </c>
      <c r="F40" s="181">
        <f>F29+F32+F33+F36+F34</f>
        <v>0</v>
      </c>
      <c r="G40" s="152">
        <v>112</v>
      </c>
      <c r="H40" s="153" t="str">
        <f t="shared" si="1"/>
        <v>×</v>
      </c>
      <c r="I40" s="154">
        <v>94</v>
      </c>
      <c r="J40" s="144" t="str">
        <f>IF(F40&gt;=I40,"○","×")</f>
        <v>×</v>
      </c>
      <c r="K40" s="90"/>
      <c r="L40" s="90"/>
      <c r="M40" s="94"/>
      <c r="N40" s="94"/>
      <c r="O40" s="1"/>
    </row>
    <row r="41" spans="3:15" ht="12" customHeight="1">
      <c r="C41" s="41"/>
      <c r="D41" s="41"/>
      <c r="E41" s="92"/>
      <c r="F41" s="93"/>
      <c r="G41" s="93"/>
      <c r="H41" s="136"/>
      <c r="I41" s="90"/>
      <c r="J41" s="90"/>
      <c r="K41" s="90"/>
      <c r="L41" s="90"/>
      <c r="M41" s="94"/>
      <c r="N41" s="94"/>
      <c r="O41" s="1"/>
    </row>
    <row r="42" spans="3:15" ht="12" customHeight="1">
      <c r="C42" s="36" t="s">
        <v>173</v>
      </c>
      <c r="D42" s="36"/>
      <c r="E42" s="92"/>
      <c r="F42" s="93"/>
      <c r="G42" s="93"/>
      <c r="H42" s="90"/>
      <c r="I42" s="90"/>
      <c r="J42" s="90"/>
      <c r="K42" s="90"/>
      <c r="L42" s="291" t="s">
        <v>172</v>
      </c>
      <c r="M42" s="292"/>
      <c r="N42" s="96"/>
      <c r="O42" s="40"/>
    </row>
    <row r="43" spans="4:15" ht="12" customHeight="1">
      <c r="D43" s="41"/>
      <c r="E43" s="126"/>
      <c r="F43" s="127"/>
      <c r="G43" s="251" t="s">
        <v>168</v>
      </c>
      <c r="H43" s="252"/>
      <c r="I43" s="253" t="s">
        <v>169</v>
      </c>
      <c r="J43" s="254"/>
      <c r="K43" s="90"/>
      <c r="L43" s="46" t="s">
        <v>160</v>
      </c>
      <c r="M43" s="46" t="s">
        <v>161</v>
      </c>
      <c r="N43" s="99"/>
      <c r="O43" s="86"/>
    </row>
    <row r="44" spans="3:15" ht="12" customHeight="1">
      <c r="C44" s="41"/>
      <c r="D44" s="41"/>
      <c r="E44" s="97" t="s">
        <v>152</v>
      </c>
      <c r="F44" s="178" t="s">
        <v>299</v>
      </c>
      <c r="G44" s="43" t="s">
        <v>190</v>
      </c>
      <c r="H44" s="98" t="s">
        <v>154</v>
      </c>
      <c r="I44" s="47" t="s">
        <v>190</v>
      </c>
      <c r="J44" s="97" t="s">
        <v>154</v>
      </c>
      <c r="K44" s="90"/>
      <c r="L44" s="284" t="str">
        <f>IF($M$4="総合",IF(COUNTIF(H45:H58,"○")&gt;=13,"○","×"),"－")</f>
        <v>－</v>
      </c>
      <c r="M44" s="284" t="str">
        <f>IF($M$4="一般",IF(COUNTIF(J45:J58,"○")&gt;=9,"○","×"),"－")</f>
        <v>－</v>
      </c>
      <c r="N44" s="100"/>
      <c r="O44" s="87"/>
    </row>
    <row r="45" spans="3:15" ht="12" customHeight="1">
      <c r="C45" s="267" t="s">
        <v>314</v>
      </c>
      <c r="D45" s="123" t="s">
        <v>183</v>
      </c>
      <c r="E45" s="128">
        <f>SUM('単位取得状況チェック'!P$13:P$82)</f>
        <v>0</v>
      </c>
      <c r="F45" s="175">
        <f>IF(E45&gt;10,10,E45)</f>
        <v>0</v>
      </c>
      <c r="G45" s="131">
        <v>10</v>
      </c>
      <c r="H45" s="138"/>
      <c r="I45" s="131">
        <v>10</v>
      </c>
      <c r="J45" s="144" t="str">
        <f>IF(F45&gt;=I45,"○","×")</f>
        <v>×</v>
      </c>
      <c r="K45" s="90"/>
      <c r="L45" s="285"/>
      <c r="M45" s="285"/>
      <c r="N45" s="100"/>
      <c r="O45" s="87"/>
    </row>
    <row r="46" spans="3:15" ht="12" customHeight="1">
      <c r="C46" s="283"/>
      <c r="D46" s="123" t="s">
        <v>315</v>
      </c>
      <c r="E46" s="128">
        <f>SUMPRODUCT(('単位取得状況チェック'!$AC$13:$AC$82="J基")*('単位取得状況チェック'!$P$13:$P$82&lt;&gt;""),('単位取得状況チェック'!$E$13:$E$82))</f>
        <v>0</v>
      </c>
      <c r="F46" s="175">
        <f>IF(E46&gt;10,10,E46)</f>
        <v>0</v>
      </c>
      <c r="G46" s="131">
        <v>10</v>
      </c>
      <c r="H46" s="141" t="str">
        <f>IF(F46&gt;=G46,"○","×")</f>
        <v>×</v>
      </c>
      <c r="I46" s="139"/>
      <c r="J46" s="140"/>
      <c r="K46" s="90"/>
      <c r="L46" s="285"/>
      <c r="M46" s="285"/>
      <c r="N46" s="100"/>
      <c r="O46" s="87"/>
    </row>
    <row r="47" spans="3:15" ht="12" customHeight="1">
      <c r="C47" s="265" t="s">
        <v>296</v>
      </c>
      <c r="D47" s="111" t="s">
        <v>183</v>
      </c>
      <c r="E47" s="131">
        <f>SUM('単位取得状況チェック'!P$83:P$119)</f>
        <v>0</v>
      </c>
      <c r="F47" s="175">
        <f>IF(E48&gt;=10,10,IF(E48&gt;=6,IF(E47&gt;=10,10,E47),IF(E47-E48&gt;4,E48+4,E47)))</f>
        <v>0</v>
      </c>
      <c r="G47" s="131">
        <v>10</v>
      </c>
      <c r="H47" s="141" t="str">
        <f>IF(F47&gt;=G47,"○","×")</f>
        <v>×</v>
      </c>
      <c r="I47" s="157">
        <v>10</v>
      </c>
      <c r="J47" s="144" t="str">
        <f>IF(F47&gt;=I47,"○","×")</f>
        <v>×</v>
      </c>
      <c r="K47" s="90"/>
      <c r="L47" s="293"/>
      <c r="M47" s="293"/>
      <c r="N47" s="100"/>
      <c r="O47" s="87"/>
    </row>
    <row r="48" spans="3:15" ht="12" customHeight="1">
      <c r="C48" s="266"/>
      <c r="D48" s="111" t="s">
        <v>297</v>
      </c>
      <c r="E48" s="131">
        <f>SUM('単位取得状況チェック'!P$83:P$109)</f>
        <v>0</v>
      </c>
      <c r="F48" s="175">
        <f>IF(E48&gt;=10,10,E48)</f>
        <v>0</v>
      </c>
      <c r="G48" s="131">
        <v>6</v>
      </c>
      <c r="H48" s="141" t="str">
        <f aca="true" t="shared" si="3" ref="H48:H55">IF(F48&gt;=G48,"○","×")</f>
        <v>×</v>
      </c>
      <c r="I48" s="142"/>
      <c r="J48" s="140"/>
      <c r="K48" s="90"/>
      <c r="L48" s="122"/>
      <c r="M48" s="122"/>
      <c r="N48" s="100"/>
      <c r="O48" s="87"/>
    </row>
    <row r="49" spans="3:15" ht="12" customHeight="1">
      <c r="C49" s="290" t="s">
        <v>162</v>
      </c>
      <c r="D49" s="290"/>
      <c r="E49" s="128">
        <f>SUMPRODUCT(('単位取得状況チェック'!$AC$120:$AC$195="必")*('単位取得状況チェック'!P$120:P$195&lt;&gt;""),('単位取得状況チェック'!$E$120:$E$195))</f>
        <v>0</v>
      </c>
      <c r="F49" s="175">
        <f aca="true" t="shared" si="4" ref="F49:F56">E49</f>
        <v>0</v>
      </c>
      <c r="G49" s="131">
        <v>58</v>
      </c>
      <c r="H49" s="141" t="str">
        <f t="shared" si="3"/>
        <v>×</v>
      </c>
      <c r="I49" s="143">
        <v>58</v>
      </c>
      <c r="J49" s="144" t="str">
        <f>IF(F49&gt;=I49,"○","×")</f>
        <v>×</v>
      </c>
      <c r="K49" s="90"/>
      <c r="L49" s="122"/>
      <c r="M49" s="122"/>
      <c r="N49" s="100"/>
      <c r="O49" s="87"/>
    </row>
    <row r="50" spans="3:15" ht="12" customHeight="1">
      <c r="C50" s="255" t="s">
        <v>300</v>
      </c>
      <c r="D50" s="54" t="s">
        <v>183</v>
      </c>
      <c r="E50" s="128">
        <f>SUMPRODUCT(('単位取得状況チェック'!$AC$120:$AC$195="選必")*('単位取得状況チェック'!P$120:P$195&lt;&gt;"")*('単位取得状況チェック'!$F$120:$F$195&lt;=3),('単位取得状況チェック'!$E$120:$E$195))</f>
        <v>0</v>
      </c>
      <c r="F50" s="175">
        <f t="shared" si="4"/>
        <v>0</v>
      </c>
      <c r="G50" s="131">
        <v>4</v>
      </c>
      <c r="H50" s="141" t="str">
        <f t="shared" si="3"/>
        <v>×</v>
      </c>
      <c r="I50" s="157">
        <v>4</v>
      </c>
      <c r="J50" s="144" t="str">
        <f>IF(F50&gt;=I50,"○","×")</f>
        <v>×</v>
      </c>
      <c r="K50" s="90"/>
      <c r="L50" s="122"/>
      <c r="M50" s="122"/>
      <c r="N50" s="100"/>
      <c r="O50" s="87"/>
    </row>
    <row r="51" spans="3:15" ht="12" customHeight="1">
      <c r="C51" s="256"/>
      <c r="D51" s="54" t="s">
        <v>315</v>
      </c>
      <c r="E51" s="128">
        <f>SUM('単位取得状況チェック'!$P$146)</f>
        <v>0</v>
      </c>
      <c r="F51" s="175">
        <f t="shared" si="4"/>
        <v>0</v>
      </c>
      <c r="G51" s="131">
        <v>2</v>
      </c>
      <c r="H51" s="141" t="str">
        <f t="shared" si="3"/>
        <v>×</v>
      </c>
      <c r="I51" s="139"/>
      <c r="J51" s="145"/>
      <c r="K51" s="90"/>
      <c r="L51" s="122"/>
      <c r="M51" s="122"/>
      <c r="N51" s="100"/>
      <c r="O51" s="87"/>
    </row>
    <row r="52" spans="3:15" ht="12" customHeight="1">
      <c r="C52" s="267" t="s">
        <v>163</v>
      </c>
      <c r="D52" s="54" t="s">
        <v>183</v>
      </c>
      <c r="E52" s="128">
        <f>SUMPRODUCT(('単位取得状況チェック'!$AC$120:$AC$195="")*('単位取得状況チェック'!P$120:P$195&lt;&gt;""),('単位取得状況チェック'!$E$120:$E$195))+SUMPRODUCT(('単位取得状況チェック'!$AC$120:$AC$195="J必")*('単位取得状況チェック'!P$120:P$195&lt;&gt;""),('単位取得状況チェック'!$E$120:$E$195))</f>
        <v>0</v>
      </c>
      <c r="F52" s="175">
        <f t="shared" si="4"/>
        <v>0</v>
      </c>
      <c r="G52" s="131">
        <v>42</v>
      </c>
      <c r="H52" s="141" t="str">
        <f t="shared" si="3"/>
        <v>×</v>
      </c>
      <c r="I52" s="143">
        <v>42</v>
      </c>
      <c r="J52" s="144" t="str">
        <f>IF(F52&gt;=I52,"○","×")</f>
        <v>×</v>
      </c>
      <c r="K52" s="90"/>
      <c r="L52" s="122"/>
      <c r="M52" s="122"/>
      <c r="N52" s="100"/>
      <c r="O52" s="87"/>
    </row>
    <row r="53" spans="3:15" ht="12" customHeight="1">
      <c r="C53" s="268"/>
      <c r="D53" s="54" t="s">
        <v>140</v>
      </c>
      <c r="E53" s="128">
        <f>SUMPRODUCT(('単位取得状況チェック'!$AC$120:$AC$135="")*('単位取得状況チェック'!P$120:P$135&lt;&gt;""),('単位取得状況チェック'!$E$120:$E$135))</f>
        <v>0</v>
      </c>
      <c r="F53" s="175">
        <f>E53</f>
        <v>0</v>
      </c>
      <c r="G53" s="131">
        <v>10</v>
      </c>
      <c r="H53" s="141" t="str">
        <f t="shared" si="3"/>
        <v>×</v>
      </c>
      <c r="I53" s="139"/>
      <c r="J53" s="140"/>
      <c r="K53" s="90"/>
      <c r="L53" s="122"/>
      <c r="M53" s="122"/>
      <c r="N53" s="100"/>
      <c r="O53" s="87"/>
    </row>
    <row r="54" spans="3:15" ht="12" customHeight="1">
      <c r="C54" s="268"/>
      <c r="D54" s="54" t="s">
        <v>270</v>
      </c>
      <c r="E54" s="128">
        <f>SUMPRODUCT(('単位取得状況チェック'!$AC$152:$AC$173="")*('単位取得状況チェック'!P$152:P$173&lt;&gt;""),('単位取得状況チェック'!$E$152:$E$173))+SUMPRODUCT(('単位取得状況チェック'!$AC$152:$AC$173="J必")*('単位取得状況チェック'!P$152:P$173&lt;&gt;""),('単位取得状況チェック'!$E$152:$E$173))</f>
        <v>0</v>
      </c>
      <c r="F54" s="179">
        <f>E54</f>
        <v>0</v>
      </c>
      <c r="G54" s="146">
        <v>12</v>
      </c>
      <c r="H54" s="141" t="str">
        <f t="shared" si="3"/>
        <v>×</v>
      </c>
      <c r="I54" s="143">
        <v>12</v>
      </c>
      <c r="J54" s="144" t="str">
        <f>IF(F54&gt;=I54,"○","×")</f>
        <v>×</v>
      </c>
      <c r="K54" s="90"/>
      <c r="L54" s="122"/>
      <c r="M54" s="122"/>
      <c r="N54" s="100"/>
      <c r="O54" s="87"/>
    </row>
    <row r="55" spans="3:15" ht="12" customHeight="1">
      <c r="C55" s="268"/>
      <c r="D55" s="54" t="s">
        <v>170</v>
      </c>
      <c r="E55" s="131">
        <f>IF($P$4="電気エネルギー",SUM('単位取得状況チェック'!$P$186:$P$195),SUM('単位取得状況チェック'!$P$175:$P$184))</f>
        <v>0</v>
      </c>
      <c r="F55" s="179">
        <f t="shared" si="4"/>
        <v>0</v>
      </c>
      <c r="G55" s="146">
        <v>12</v>
      </c>
      <c r="H55" s="141" t="str">
        <f t="shared" si="3"/>
        <v>×</v>
      </c>
      <c r="I55" s="143">
        <v>12</v>
      </c>
      <c r="J55" s="144" t="str">
        <f>IF(F55&gt;=I55,"○","×")</f>
        <v>×</v>
      </c>
      <c r="K55" s="90"/>
      <c r="L55" s="122"/>
      <c r="M55" s="122"/>
      <c r="N55" s="100"/>
      <c r="O55" s="87"/>
    </row>
    <row r="56" spans="3:15" ht="12" customHeight="1">
      <c r="C56" s="287"/>
      <c r="D56" s="54" t="s">
        <v>315</v>
      </c>
      <c r="E56" s="131">
        <f>SUMPRODUCT(('単位取得状況チェック'!$AC$120:$AC$195="J必")*('単位取得状況チェック'!P$120:P$195&lt;&gt;""),('単位取得状況チェック'!$E$120:$E$195))</f>
        <v>0</v>
      </c>
      <c r="F56" s="175">
        <f t="shared" si="4"/>
        <v>0</v>
      </c>
      <c r="G56" s="131">
        <v>14</v>
      </c>
      <c r="H56" s="158" t="str">
        <f>IF(F56&gt;=G56,"○","×")</f>
        <v>×</v>
      </c>
      <c r="I56" s="142"/>
      <c r="J56" s="140"/>
      <c r="K56" s="90"/>
      <c r="L56" s="122"/>
      <c r="M56" s="122"/>
      <c r="N56" s="100"/>
      <c r="O56" s="87"/>
    </row>
    <row r="57" spans="3:15" ht="12" customHeight="1" thickBot="1">
      <c r="C57" s="304" t="s">
        <v>319</v>
      </c>
      <c r="D57" s="304"/>
      <c r="E57" s="147">
        <f>SUM(E49,E50,E52)</f>
        <v>0</v>
      </c>
      <c r="F57" s="180">
        <f>SUM(F49,F50,F52)</f>
        <v>0</v>
      </c>
      <c r="G57" s="147">
        <v>104</v>
      </c>
      <c r="H57" s="148" t="str">
        <f>IF(F57&gt;=G57,"○","×")</f>
        <v>×</v>
      </c>
      <c r="I57" s="161">
        <v>104</v>
      </c>
      <c r="J57" s="162" t="str">
        <f>IF(F57&gt;=I57,"○","×")</f>
        <v>×</v>
      </c>
      <c r="K57" s="90"/>
      <c r="L57" s="122"/>
      <c r="M57" s="122"/>
      <c r="N57" s="100"/>
      <c r="O57" s="87"/>
    </row>
    <row r="58" spans="3:15" ht="12" customHeight="1" thickTop="1">
      <c r="C58" s="271" t="s">
        <v>157</v>
      </c>
      <c r="D58" s="271"/>
      <c r="E58" s="151">
        <f>SUM(E45,E47,E57)</f>
        <v>0</v>
      </c>
      <c r="F58" s="181">
        <f>F45+F47+F57</f>
        <v>0</v>
      </c>
      <c r="G58" s="152">
        <v>124</v>
      </c>
      <c r="H58" s="153" t="str">
        <f>IF(F58&gt;=G58,"○","×")</f>
        <v>×</v>
      </c>
      <c r="I58" s="159">
        <v>124</v>
      </c>
      <c r="J58" s="160" t="str">
        <f>IF(F58&gt;=I58,"○","×")</f>
        <v>×</v>
      </c>
      <c r="K58" s="90"/>
      <c r="L58" s="90"/>
      <c r="M58" s="94"/>
      <c r="N58" s="94"/>
      <c r="O58" s="1"/>
    </row>
    <row r="59" spans="5:15" ht="12" customHeight="1">
      <c r="E59" s="90"/>
      <c r="F59" s="90"/>
      <c r="G59" s="90"/>
      <c r="H59" s="90"/>
      <c r="I59" s="90"/>
      <c r="J59" s="90"/>
      <c r="K59" s="90"/>
      <c r="L59" s="90"/>
      <c r="M59" s="94"/>
      <c r="N59" s="94"/>
      <c r="O59" s="1"/>
    </row>
    <row r="60" spans="3:15" ht="12" customHeight="1">
      <c r="C60" s="104" t="s">
        <v>174</v>
      </c>
      <c r="D60" s="104"/>
      <c r="E60" s="105"/>
      <c r="F60" s="105"/>
      <c r="G60" s="90"/>
      <c r="H60" s="90"/>
      <c r="I60" s="101"/>
      <c r="J60" s="90"/>
      <c r="K60" s="90"/>
      <c r="L60" s="90"/>
      <c r="M60" s="94"/>
      <c r="N60" s="94"/>
      <c r="O60" s="1"/>
    </row>
    <row r="61" spans="5:14" ht="12" customHeight="1">
      <c r="E61" s="296" t="s">
        <v>191</v>
      </c>
      <c r="F61" s="297"/>
      <c r="G61" s="294" t="s">
        <v>177</v>
      </c>
      <c r="H61" s="295"/>
      <c r="I61" s="101"/>
      <c r="J61" s="90"/>
      <c r="K61" s="90"/>
      <c r="L61" s="90"/>
      <c r="M61" s="90"/>
      <c r="N61" s="90"/>
    </row>
    <row r="62" spans="3:16" ht="12" customHeight="1">
      <c r="C62" s="8"/>
      <c r="D62" s="8"/>
      <c r="E62" s="298"/>
      <c r="F62" s="299"/>
      <c r="G62" s="54" t="s">
        <v>179</v>
      </c>
      <c r="H62" s="95" t="s">
        <v>192</v>
      </c>
      <c r="I62" s="101"/>
      <c r="J62" s="90"/>
      <c r="K62" s="90"/>
      <c r="L62" s="90"/>
      <c r="M62" s="90"/>
      <c r="N62" s="90"/>
      <c r="P62" s="85"/>
    </row>
    <row r="63" spans="3:14" ht="12" customHeight="1">
      <c r="C63" s="270" t="s">
        <v>301</v>
      </c>
      <c r="D63" s="270"/>
      <c r="E63" s="264">
        <f>IF(G63=0,"",H63/G63)</f>
      </c>
      <c r="F63" s="264"/>
      <c r="G63" s="112">
        <f>SUMIF('単位取得状況チェック'!S$13:S$195,"◎",'単位取得状況チェック'!$P$13:$P$195)</f>
        <v>0</v>
      </c>
      <c r="H63" s="112">
        <f>SUMIF('単位取得状況チェック'!S$13:S$195,"◎",'単位取得状況チェック'!$R$13:$R$195)</f>
        <v>0</v>
      </c>
      <c r="I63" s="101"/>
      <c r="J63" s="90"/>
      <c r="K63" s="90"/>
      <c r="L63" s="90"/>
      <c r="M63" s="90"/>
      <c r="N63" s="90"/>
    </row>
    <row r="64" spans="3:14" ht="12" customHeight="1">
      <c r="C64" s="270" t="s">
        <v>302</v>
      </c>
      <c r="D64" s="128" t="s">
        <v>303</v>
      </c>
      <c r="E64" s="264">
        <f aca="true" t="shared" si="5" ref="E64:E72">IF(G64=0,"",H64/G64)</f>
      </c>
      <c r="F64" s="264"/>
      <c r="G64" s="112">
        <f>SUMIF('単位取得状況チェック'!T$13:T$195,"◎",'単位取得状況チェック'!$P$13:$P$195)</f>
        <v>0</v>
      </c>
      <c r="H64" s="112">
        <f>SUMIF('単位取得状況チェック'!T$13:T$195,"◎",'単位取得状況チェック'!$R$13:$R$195)</f>
        <v>0</v>
      </c>
      <c r="I64" s="101"/>
      <c r="J64" s="90"/>
      <c r="K64" s="90"/>
      <c r="L64" s="90"/>
      <c r="M64" s="90"/>
      <c r="N64" s="90"/>
    </row>
    <row r="65" spans="3:14" ht="12" customHeight="1">
      <c r="C65" s="270"/>
      <c r="D65" s="128" t="s">
        <v>304</v>
      </c>
      <c r="E65" s="264">
        <f t="shared" si="5"/>
      </c>
      <c r="F65" s="264"/>
      <c r="G65" s="112">
        <f>SUMIF('単位取得状況チェック'!U$13:U$195,"◎",'単位取得状況チェック'!$P$13:$P$195)</f>
        <v>0</v>
      </c>
      <c r="H65" s="112">
        <f>SUMIF('単位取得状況チェック'!U$13:U$195,"◎",'単位取得状況チェック'!$R$13:$R$195)</f>
        <v>0</v>
      </c>
      <c r="I65" s="101"/>
      <c r="J65" s="90"/>
      <c r="K65" s="90"/>
      <c r="L65" s="90"/>
      <c r="M65" s="90"/>
      <c r="N65" s="90"/>
    </row>
    <row r="66" spans="3:14" ht="12" customHeight="1">
      <c r="C66" s="262" t="s">
        <v>305</v>
      </c>
      <c r="D66" s="128" t="s">
        <v>306</v>
      </c>
      <c r="E66" s="264">
        <f t="shared" si="5"/>
      </c>
      <c r="F66" s="264"/>
      <c r="G66" s="112">
        <f>SUMIF('単位取得状況チェック'!V$13:V$195,"◎",'単位取得状況チェック'!$P$13:$P$195)</f>
        <v>0</v>
      </c>
      <c r="H66" s="112">
        <f>SUMIF('単位取得状況チェック'!V$13:V$195,"◎",'単位取得状況チェック'!$R$13:$R$195)</f>
        <v>0</v>
      </c>
      <c r="I66" s="101"/>
      <c r="J66" s="90"/>
      <c r="K66" s="90"/>
      <c r="L66" s="90"/>
      <c r="M66" s="90"/>
      <c r="N66" s="90"/>
    </row>
    <row r="67" spans="3:14" ht="12" customHeight="1">
      <c r="C67" s="263"/>
      <c r="D67" s="128" t="s">
        <v>307</v>
      </c>
      <c r="E67" s="264">
        <f t="shared" si="5"/>
      </c>
      <c r="F67" s="264"/>
      <c r="G67" s="112">
        <f>SUMIF('単位取得状況チェック'!W$13:W$195,"◎",'単位取得状況チェック'!$P$13:$P$195)</f>
        <v>0</v>
      </c>
      <c r="H67" s="112">
        <f>SUMIF('単位取得状況チェック'!W$13:W$195,"◎",'単位取得状況チェック'!$R$13:$R$195)</f>
        <v>0</v>
      </c>
      <c r="I67" s="101"/>
      <c r="J67" s="90"/>
      <c r="K67" s="90"/>
      <c r="L67" s="90"/>
      <c r="M67" s="90"/>
      <c r="N67" s="90"/>
    </row>
    <row r="68" spans="3:14" ht="12" customHeight="1">
      <c r="C68" s="263"/>
      <c r="D68" s="128" t="s">
        <v>175</v>
      </c>
      <c r="E68" s="264">
        <f t="shared" si="5"/>
      </c>
      <c r="F68" s="264"/>
      <c r="G68" s="112">
        <f>SUMIF('単位取得状況チェック'!X$13:X$195,"◎",'単位取得状況チェック'!$P$13:$P$195)</f>
        <v>0</v>
      </c>
      <c r="H68" s="112">
        <f>SUMIF('単位取得状況チェック'!X$13:X$195,"◎",'単位取得状況チェック'!$R$13:$R$195)</f>
        <v>0</v>
      </c>
      <c r="I68" s="101"/>
      <c r="J68" s="90"/>
      <c r="K68" s="90"/>
      <c r="L68" s="90"/>
      <c r="M68" s="90"/>
      <c r="N68" s="90"/>
    </row>
    <row r="69" spans="3:14" ht="12" customHeight="1">
      <c r="C69" s="270" t="s">
        <v>308</v>
      </c>
      <c r="D69" s="128" t="s">
        <v>309</v>
      </c>
      <c r="E69" s="264">
        <f t="shared" si="5"/>
      </c>
      <c r="F69" s="264"/>
      <c r="G69" s="112">
        <f>SUMIF('単位取得状況チェック'!Y$13:Y$195,"◎",'単位取得状況チェック'!$P$13:$P$195)</f>
        <v>0</v>
      </c>
      <c r="H69" s="112">
        <f>SUMIF('単位取得状況チェック'!Y$13:Y$195,"◎",'単位取得状況チェック'!$R$13:$R$195)</f>
        <v>0</v>
      </c>
      <c r="I69" s="101"/>
      <c r="J69" s="90"/>
      <c r="K69" s="90"/>
      <c r="L69" s="90"/>
      <c r="M69" s="90"/>
      <c r="N69" s="90"/>
    </row>
    <row r="70" spans="3:14" ht="12" customHeight="1">
      <c r="C70" s="270"/>
      <c r="D70" s="128" t="s">
        <v>310</v>
      </c>
      <c r="E70" s="264">
        <f t="shared" si="5"/>
      </c>
      <c r="F70" s="264"/>
      <c r="G70" s="112">
        <f>SUMIF('単位取得状況チェック'!Z$13:Z$195,"◎",'単位取得状況チェック'!$P$13:$P$195)</f>
        <v>0</v>
      </c>
      <c r="H70" s="112">
        <f>SUMIF('単位取得状況チェック'!Z$13:Z$195,"◎",'単位取得状況チェック'!$R$13:$R$195)</f>
        <v>0</v>
      </c>
      <c r="I70" s="101"/>
      <c r="J70" s="90"/>
      <c r="K70" s="90"/>
      <c r="L70" s="90"/>
      <c r="M70" s="90"/>
      <c r="N70" s="90"/>
    </row>
    <row r="71" spans="3:14" ht="12" customHeight="1">
      <c r="C71" s="270"/>
      <c r="D71" s="128" t="s">
        <v>311</v>
      </c>
      <c r="E71" s="264">
        <f>IF(G71=0,"",H71/G71)</f>
      </c>
      <c r="F71" s="264"/>
      <c r="G71" s="112">
        <f>SUMIF('単位取得状況チェック'!Z$13:AA$195,"◎",'単位取得状況チェック'!$P$13:$P$195)</f>
        <v>0</v>
      </c>
      <c r="H71" s="112">
        <f>SUMIF('単位取得状況チェック'!Z$13:AA$195,"◎",'単位取得状況チェック'!$R$13:$R$195)</f>
        <v>0</v>
      </c>
      <c r="I71" s="101"/>
      <c r="J71" s="90"/>
      <c r="K71" s="90"/>
      <c r="L71" s="90"/>
      <c r="M71" s="90"/>
      <c r="N71" s="90"/>
    </row>
    <row r="72" spans="3:14" ht="12" customHeight="1">
      <c r="C72" s="270"/>
      <c r="D72" s="128" t="s">
        <v>312</v>
      </c>
      <c r="E72" s="264">
        <f t="shared" si="5"/>
      </c>
      <c r="F72" s="264"/>
      <c r="G72" s="112">
        <f>SUMIF('単位取得状況チェック'!AB$13:AB$195,"◎",'単位取得状況チェック'!$P$13:$P$195)</f>
        <v>0</v>
      </c>
      <c r="H72" s="112">
        <f>SUMIF('単位取得状況チェック'!AB$13:AB$195,"◎",'単位取得状況チェック'!$R$13:$R$195)</f>
        <v>0</v>
      </c>
      <c r="I72" s="101"/>
      <c r="J72" s="90"/>
      <c r="K72" s="90"/>
      <c r="L72" s="90"/>
      <c r="M72" s="90"/>
      <c r="N72" s="90"/>
    </row>
    <row r="73" spans="3:14" ht="12" customHeight="1">
      <c r="C73" s="85" t="s">
        <v>200</v>
      </c>
      <c r="I73" s="101"/>
      <c r="J73" s="90"/>
      <c r="K73" s="90"/>
      <c r="L73" s="90"/>
      <c r="M73" s="90"/>
      <c r="N73" s="90"/>
    </row>
    <row r="74" spans="11:14" ht="12.75" customHeight="1">
      <c r="K74" s="90"/>
      <c r="L74" s="90"/>
      <c r="M74" s="90"/>
      <c r="N74" s="90"/>
    </row>
    <row r="75" spans="11:14" ht="12.75" customHeight="1">
      <c r="K75" s="90"/>
      <c r="L75" s="90"/>
      <c r="M75" s="90"/>
      <c r="N75" s="90"/>
    </row>
    <row r="76" ht="15" customHeight="1"/>
  </sheetData>
  <sheetProtection selectLockedCells="1"/>
  <mergeCells count="73">
    <mergeCell ref="I43:J43"/>
    <mergeCell ref="C45:C46"/>
    <mergeCell ref="C47:C48"/>
    <mergeCell ref="C52:C56"/>
    <mergeCell ref="C58:D58"/>
    <mergeCell ref="C57:D57"/>
    <mergeCell ref="G43:H43"/>
    <mergeCell ref="C7:D8"/>
    <mergeCell ref="B4:C4"/>
    <mergeCell ref="E7:F7"/>
    <mergeCell ref="B5:Q5"/>
    <mergeCell ref="B1:Q1"/>
    <mergeCell ref="E70:F70"/>
    <mergeCell ref="E65:F65"/>
    <mergeCell ref="E66:F66"/>
    <mergeCell ref="E63:F63"/>
    <mergeCell ref="E64:F64"/>
    <mergeCell ref="C63:D63"/>
    <mergeCell ref="C64:C65"/>
    <mergeCell ref="E12:F12"/>
    <mergeCell ref="G12:H12"/>
    <mergeCell ref="L44:L47"/>
    <mergeCell ref="M44:M47"/>
    <mergeCell ref="E69:F69"/>
    <mergeCell ref="E67:F67"/>
    <mergeCell ref="E68:F68"/>
    <mergeCell ref="G61:H61"/>
    <mergeCell ref="E61:F62"/>
    <mergeCell ref="L29:L32"/>
    <mergeCell ref="M29:M32"/>
    <mergeCell ref="L42:M42"/>
    <mergeCell ref="L27:M27"/>
    <mergeCell ref="C16:C17"/>
    <mergeCell ref="I16:I17"/>
    <mergeCell ref="P17:P20"/>
    <mergeCell ref="Q17:Q20"/>
    <mergeCell ref="I20:I21"/>
    <mergeCell ref="C20:C21"/>
    <mergeCell ref="C18:C19"/>
    <mergeCell ref="I18:I19"/>
    <mergeCell ref="L2:P2"/>
    <mergeCell ref="G4:I4"/>
    <mergeCell ref="G7:H7"/>
    <mergeCell ref="M4:N4"/>
    <mergeCell ref="P4:Q4"/>
    <mergeCell ref="I7:J7"/>
    <mergeCell ref="K7:L7"/>
    <mergeCell ref="L13:M13"/>
    <mergeCell ref="P15:Q15"/>
    <mergeCell ref="I12:J12"/>
    <mergeCell ref="K12:L12"/>
    <mergeCell ref="C9:D9"/>
    <mergeCell ref="C10:D10"/>
    <mergeCell ref="C12:D12"/>
    <mergeCell ref="C11:D11"/>
    <mergeCell ref="C66:C68"/>
    <mergeCell ref="E71:F71"/>
    <mergeCell ref="C31:C32"/>
    <mergeCell ref="C36:C39"/>
    <mergeCell ref="C69:C72"/>
    <mergeCell ref="C40:D40"/>
    <mergeCell ref="E72:F72"/>
    <mergeCell ref="C33:D33"/>
    <mergeCell ref="C49:D49"/>
    <mergeCell ref="C50:C51"/>
    <mergeCell ref="I22:J22"/>
    <mergeCell ref="G27:H27"/>
    <mergeCell ref="I27:J27"/>
    <mergeCell ref="C34:C35"/>
    <mergeCell ref="C22:C23"/>
    <mergeCell ref="I23:J23"/>
    <mergeCell ref="C24:D24"/>
    <mergeCell ref="C29:C30"/>
  </mergeCells>
  <conditionalFormatting sqref="N44:O57">
    <cfRule type="cellIs" priority="1" dxfId="0" operator="equal" stopIfTrue="1">
      <formula>"－"</formula>
    </cfRule>
  </conditionalFormatting>
  <conditionalFormatting sqref="J49:J52 J40 H45:H58 J45 J54:J55 J47 M24 N21 N23 P22:Q22 J33:J36 G16:G23 H29:H41 J57:J58">
    <cfRule type="cellIs" priority="2" dxfId="1" operator="equal" stopIfTrue="1">
      <formula>"○"</formula>
    </cfRule>
  </conditionalFormatting>
  <conditionalFormatting sqref="L44:M44 L48:M57">
    <cfRule type="cellIs" priority="3" dxfId="2" operator="equal" stopIfTrue="1">
      <formula>"－"</formula>
    </cfRule>
    <cfRule type="cellIs" priority="4" dxfId="1" operator="equal" stopIfTrue="1">
      <formula>"○"</formula>
    </cfRule>
  </conditionalFormatting>
  <conditionalFormatting sqref="N29:O36">
    <cfRule type="cellIs" priority="5" dxfId="3" operator="equal" stopIfTrue="1">
      <formula>"－"</formula>
    </cfRule>
  </conditionalFormatting>
  <conditionalFormatting sqref="L33:L37">
    <cfRule type="cellIs" priority="6" dxfId="4" operator="equal" stopIfTrue="1">
      <formula>"－"</formula>
    </cfRule>
    <cfRule type="cellIs" priority="7" dxfId="1" operator="equal" stopIfTrue="1">
      <formula>"○"</formula>
    </cfRule>
  </conditionalFormatting>
  <conditionalFormatting sqref="M33:M36 L29:M29">
    <cfRule type="cellIs" priority="8" dxfId="1" operator="equal" stopIfTrue="1">
      <formula>"○"</formula>
    </cfRule>
    <cfRule type="cellIs" priority="9" dxfId="5" operator="equal" stopIfTrue="1">
      <formula>"－"</formula>
    </cfRule>
  </conditionalFormatting>
  <dataValidations count="2">
    <dataValidation type="list" allowBlank="1" showInputMessage="1" showErrorMessage="1" sqref="M4">
      <formula1>"－, 総合, 一般"</formula1>
    </dataValidation>
    <dataValidation type="list" allowBlank="1" showInputMessage="1" showErrorMessage="1" sqref="P4:Q4">
      <formula1>"－, 電気エネルギー, 通信システム"</formula1>
    </dataValidation>
  </dataValidations>
  <printOptions/>
  <pageMargins left="0.46" right="0.65" top="0.33" bottom="0.21" header="0.25" footer="0.16"/>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O11:O11"/>
  <sheetViews>
    <sheetView zoomScale="75" zoomScaleNormal="75" workbookViewId="0" topLeftCell="I10">
      <selection activeCell="G41" sqref="G41"/>
    </sheetView>
  </sheetViews>
  <sheetFormatPr defaultColWidth="9.00390625" defaultRowHeight="13.5"/>
  <sheetData>
    <row r="1" ht="31.5" customHeight="1"/>
    <row r="2" ht="31.5" customHeight="1"/>
    <row r="3" ht="33" customHeight="1"/>
    <row r="11" ht="13.5">
      <c r="O11" s="1"/>
    </row>
  </sheetData>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A1:I18"/>
  <sheetViews>
    <sheetView workbookViewId="0" topLeftCell="A1">
      <selection activeCell="B31" sqref="B31"/>
    </sheetView>
  </sheetViews>
  <sheetFormatPr defaultColWidth="9.00390625" defaultRowHeight="13.5"/>
  <cols>
    <col min="1" max="1" width="16.125" style="106" customWidth="1"/>
    <col min="2" max="2" width="33.875" style="0" customWidth="1"/>
    <col min="10" max="11" width="9.00390625" style="1" customWidth="1"/>
  </cols>
  <sheetData>
    <row r="1" spans="1:2" ht="13.5">
      <c r="A1" s="106">
        <v>40621</v>
      </c>
      <c r="B1" t="s">
        <v>180</v>
      </c>
    </row>
    <row r="2" spans="1:2" ht="16.5" customHeight="1">
      <c r="A2" s="106">
        <v>40622</v>
      </c>
      <c r="B2" t="s">
        <v>193</v>
      </c>
    </row>
    <row r="3" spans="1:2" ht="13.5">
      <c r="A3" s="106">
        <v>40624</v>
      </c>
      <c r="B3" t="s">
        <v>203</v>
      </c>
    </row>
    <row r="4" spans="1:2" ht="13.5">
      <c r="A4" s="106">
        <v>40800</v>
      </c>
      <c r="B4" t="s">
        <v>206</v>
      </c>
    </row>
    <row r="5" spans="1:2" ht="13.5">
      <c r="A5" s="106">
        <v>41150</v>
      </c>
      <c r="B5" t="s">
        <v>216</v>
      </c>
    </row>
    <row r="6" spans="1:2" ht="13.5">
      <c r="A6" s="106">
        <v>41524</v>
      </c>
      <c r="B6" t="s">
        <v>320</v>
      </c>
    </row>
    <row r="17" spans="2:9" ht="13.5">
      <c r="B17" s="305"/>
      <c r="C17" s="305"/>
      <c r="D17" s="305"/>
      <c r="E17" s="305"/>
      <c r="F17" s="305"/>
      <c r="G17" s="305"/>
      <c r="H17" s="305"/>
      <c r="I17" s="305"/>
    </row>
    <row r="18" spans="2:9" ht="13.5">
      <c r="B18" s="1"/>
      <c r="C18" s="1"/>
      <c r="D18" s="1"/>
      <c r="E18" s="1"/>
      <c r="F18" s="1"/>
      <c r="G18" s="1"/>
      <c r="H18" s="1"/>
      <c r="I18" s="1"/>
    </row>
  </sheetData>
  <mergeCells count="4">
    <mergeCell ref="B17:C17"/>
    <mergeCell ref="D17:E17"/>
    <mergeCell ref="F17:G17"/>
    <mergeCell ref="H17:I17"/>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tsuyoshi</dc:creator>
  <cp:keywords/>
  <dc:description/>
  <cp:lastModifiedBy>tsuyoshi</cp:lastModifiedBy>
  <cp:lastPrinted>2013-09-07T03:38:27Z</cp:lastPrinted>
  <dcterms:created xsi:type="dcterms:W3CDTF">1997-01-08T22:48:59Z</dcterms:created>
  <dcterms:modified xsi:type="dcterms:W3CDTF">2013-09-07T04:35:26Z</dcterms:modified>
  <cp:category/>
  <cp:version/>
  <cp:contentType/>
  <cp:contentStatus/>
</cp:coreProperties>
</file>